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Доходы - правильн." sheetId="1" r:id="rId1"/>
    <sheet name="не надо распечатывать!" sheetId="2" r:id="rId2"/>
    <sheet name="РАСХОДЫ" sheetId="3" r:id="rId3"/>
    <sheet name="ИСТОЧ.ФИНАНСИР.ДЕФИЦИТОВ" sheetId="4" r:id="rId4"/>
  </sheets>
  <definedNames>
    <definedName name="_xlnm.Print_Area" localSheetId="1">'не надо распечатывать!'!$A$1:$F$82</definedName>
    <definedName name="_xlnm.Print_Area" localSheetId="2">'РАСХОДЫ'!$A$1:$M$367</definedName>
  </definedNames>
  <calcPr fullCalcOnLoad="1"/>
</workbook>
</file>

<file path=xl/sharedStrings.xml><?xml version="1.0" encoding="utf-8"?>
<sst xmlns="http://schemas.openxmlformats.org/spreadsheetml/2006/main" count="1075" uniqueCount="704">
  <si>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</si>
  <si>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</si>
  <si>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</si>
  <si>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</si>
  <si>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</si>
  <si>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>Приложение</t>
  </si>
  <si>
    <t xml:space="preserve">к постановлению администрации </t>
  </si>
  <si>
    <t xml:space="preserve">муниципального образования "Приморское городское поселение" </t>
  </si>
  <si>
    <t>от "30" мая  2013 года № 95</t>
  </si>
  <si>
    <t>Налог  на  доходы   физических   лиц   с
доходов,  источником  которых   является
налоговый агент, за исключением доходов,
в отношении которых исчисление и  уплата
налога осуществляются в соответствии  со
статьями 227, 227.1 и 228 НК РФ</t>
  </si>
  <si>
    <t>Налог  на  доходы   физических   лиц   с
доходов,  полученных  от   осуществления
деятельности     физическими     лицами,
зарегистрированными      в      качестве
индивидуальных         предпринимателей,
нотариусов,     занимающихся     частной
практикой,     адвокатов,     учредивших
адвокатские  кабинеты  и   других   лиц,
занимающихся   частной    практикой    в
соответствии со ст. 227 НК РФ</t>
  </si>
  <si>
    <r>
      <t xml:space="preserve">Налог  на  доходы   физических   лиц   с
доходов, полученных физическими лицами в
соответствии со ст. 228 НК РФ     </t>
    </r>
    <r>
      <rPr>
        <sz val="8"/>
        <color indexed="10"/>
        <rFont val="Arial Cyr"/>
        <family val="0"/>
      </rPr>
      <t xml:space="preserve">      </t>
    </r>
  </si>
  <si>
    <t>000 1 06 01000 00 0000 110</t>
  </si>
  <si>
    <t>000 1 08 04020 00 0000 110</t>
  </si>
  <si>
    <t xml:space="preserve">Доходы, получаемые в виде арендной  либо
иной  платы  за  передачу  в  возмездное
пользование      государственного      и
муниципального имущества (за исключением
имущества   бюджетных    и    автономных
учреждений,    а     также     имущества
государственных     и      муниципальных
унитарных  предприятий,  в   том   числе
казенных)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</si>
  <si>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</si>
  <si>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</si>
  <si>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</si>
  <si>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   от    реализации    имущества,
находящегося   в    государственной    и
муниципальной     собственности      (за
исключением   имущества   бюджетных    и
автономных учреждений, а также имущества
государственных     и      муниципальных
унитарных  предприятий,  в   том   числе
казенных)    </t>
  </si>
  <si>
    <t xml:space="preserve">Доходы от  реализации  иного  имущества,
находящегося в  собственности  поселений
(за исключением имущества  муниципальных
бюджетных  и  автономных  учреждений,  а
также имущества муниципальных  унитарных
предприятий, в том  числе  казенных),  в
части  реализации  основных  средств  по
указанному имуществу       </t>
  </si>
  <si>
    <t xml:space="preserve">Доходы от  продажи  земельных  участков,
находящихся    в    государственной    и
муниципальной     собственности      (за
исключением земельных участков бюджетных
и автономных учреждений)               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</si>
  <si>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</si>
  <si>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941 0503 6000100 000 000</t>
  </si>
  <si>
    <t>941 0503 6000100 500 000</t>
  </si>
  <si>
    <t>Озеленение</t>
  </si>
  <si>
    <t>941 0503 6000300 000 000</t>
  </si>
  <si>
    <t>941 0503 6000300 500 000</t>
  </si>
  <si>
    <t>Организация и содержание мест захоронения</t>
  </si>
  <si>
    <t>941 0503 6000400 000 000</t>
  </si>
  <si>
    <t>941 0503 6000400 500 000</t>
  </si>
  <si>
    <t>Прочие мероприятия по благоустройству городских округов и поселений</t>
  </si>
  <si>
    <t>941 0503 6000500 000 000</t>
  </si>
  <si>
    <t>941 0503 6000500 500 000</t>
  </si>
  <si>
    <t>Культура, кинематография</t>
  </si>
  <si>
    <t>941 0800 0000000 000 000</t>
  </si>
  <si>
    <t>941 0801 0000000 000 000</t>
  </si>
  <si>
    <t>941 1000 0000000 000 000</t>
  </si>
  <si>
    <t>Пенсионное обеспечение</t>
  </si>
  <si>
    <t>941 1001 0000000 000 000</t>
  </si>
  <si>
    <t>941 1001 5210000 000 000</t>
  </si>
  <si>
    <t>941 1001 5210600 000 000</t>
  </si>
  <si>
    <t>941 1001 5210600 017 000</t>
  </si>
  <si>
    <t>Социальное  обеспечение  населения</t>
  </si>
  <si>
    <t>941 1003 0000000 000 000</t>
  </si>
  <si>
    <t>941 1003 7950000 000 000</t>
  </si>
  <si>
    <t>941 1003 7956200 000 000</t>
  </si>
  <si>
    <t>941 1300 0000000 000 000</t>
  </si>
  <si>
    <t>941 1301 0000000 000 000</t>
  </si>
  <si>
    <t>Процентные платежи по долговым обязательствам</t>
  </si>
  <si>
    <t>941 1301 0650000 000 000</t>
  </si>
  <si>
    <t>Процентные платежи по муниципальному долгу</t>
  </si>
  <si>
    <t>941 1301 0650300 000 000</t>
  </si>
  <si>
    <t>941 1301 0650300 013 000</t>
  </si>
  <si>
    <t>Образование</t>
  </si>
  <si>
    <t>Молодежная  политика  и  оздоровление  детей</t>
  </si>
  <si>
    <t>Приложение к постановлению администрации</t>
  </si>
  <si>
    <t>МО "Приморское городское поселение"</t>
  </si>
  <si>
    <t>Выборгского района Ленинградской области</t>
  </si>
  <si>
    <t>от "____" ___________ 2013 года № ______</t>
  </si>
  <si>
    <t>Администрация муниципального образования "Приморское городское поселение" Выборгского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</si>
  <si>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</si>
  <si>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 сфере установленных функций органов государственной власти субъектов Российской Федерации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</si>
  <si>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</si>
  <si>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переданных для осуществления органам местного самоуправления в установленном порядке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</si>
  <si>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</si>
  <si>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941 0113 7950000 000 000</t>
  </si>
  <si>
    <t>Обеспечение первичных мер пожарной безопасности в границах населенных пунктов муниципальных образований</t>
  </si>
  <si>
    <t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годы"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</si>
  <si>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</si>
  <si>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Автомобильный транспорт</t>
  </si>
  <si>
    <t>Отдельные мероприятия в области автомобильного транспорта</t>
  </si>
  <si>
    <t>Муниципальная долгосрочная целевая программа "Повышение безопасности дорожного движения на территории муниципального образования "Приморское городское поселение"  на 2013-2015 годы"</t>
  </si>
  <si>
    <t>Муниципальная долгосрочная целевая программа "Поддержка малого и среднего предпринимательства  на территории муниципального образования "Приморское городское поселение" на 2010-2013 годы"</t>
  </si>
  <si>
    <t xml:space="preserve">Мероприятия в сфере культуры </t>
  </si>
  <si>
    <t>Муниципальная долгосрочная целевая программа "Поддержка граждан, нуждающихся в улучшении жилищных условий, в том числе молодежи  на 2013-2015 годы"</t>
  </si>
  <si>
    <t>Социальные выплаты</t>
  </si>
  <si>
    <t>941 1003 7956208 005 000</t>
  </si>
  <si>
    <t>941 1003 7956208 005 200</t>
  </si>
  <si>
    <t>941 1003 7956208 005 260</t>
  </si>
  <si>
    <t>941 1003 7956208 005 262</t>
  </si>
  <si>
    <t>Совет депутатов муниципального образования "Приморское городское поселение" Выборгского района Ленинградской области</t>
  </si>
  <si>
    <t>Организационно - воспитательная  работа с  молодежью</t>
  </si>
  <si>
    <t>Библиотеки</t>
  </si>
  <si>
    <t xml:space="preserve">Физическая культура </t>
  </si>
  <si>
    <t>Центры спортивной подготовки (сборные команды)</t>
  </si>
  <si>
    <t>951 0000 0000000 000 000</t>
  </si>
  <si>
    <t>951 0100 0000000 000 000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</si>
  <si>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</si>
  <si>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</si>
  <si>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951 0102 0020000 000 000</t>
  </si>
  <si>
    <t>Глава муниципального образования</t>
  </si>
  <si>
    <t>951 0102 0020300 000 000</t>
  </si>
  <si>
    <t>951 0102 0020300 500 000</t>
  </si>
  <si>
    <t>Результат исполнения бюджета (дефицит/профицит)</t>
  </si>
  <si>
    <t>450</t>
  </si>
  <si>
    <t>Расходы бюджета - всего,                        в том числе:</t>
  </si>
  <si>
    <t>Код дохода по бюджетной классификации</t>
  </si>
  <si>
    <t>Налог на имущество физических лиц</t>
  </si>
  <si>
    <t>000 1 06 06000 00 0000 110</t>
  </si>
  <si>
    <t>Безвозмездные поступления от других бюджетов бюджетной системы Российской Федерации</t>
  </si>
  <si>
    <t xml:space="preserve">Задолженность и перерасчеты по отмененным налогам, сборам и иным обязательным платежам </t>
  </si>
  <si>
    <t>Администрация МО "Приморское городское поселение" Выборгского района Ленинградской области</t>
  </si>
  <si>
    <t>951 0102 0020300 500 211</t>
  </si>
  <si>
    <t>951 0102 0020300 500 213</t>
  </si>
  <si>
    <t>941 0104 0020400 500 211</t>
  </si>
  <si>
    <t>941 0104 0020400 500 213</t>
  </si>
  <si>
    <t>941 0104 0020400 500 212</t>
  </si>
  <si>
    <t>941 0104 0020400 500 221</t>
  </si>
  <si>
    <t>941 0104 0020400 500 222</t>
  </si>
  <si>
    <t>941 0104 0020400 500 223</t>
  </si>
  <si>
    <t>941 0104 0020400 500 224</t>
  </si>
  <si>
    <t>941 0104 0020400 500 225</t>
  </si>
  <si>
    <t>941 0104 0020400 500 226</t>
  </si>
  <si>
    <t>941 0104 0020400 500 290</t>
  </si>
  <si>
    <t>941 0104 0020400 500 310</t>
  </si>
  <si>
    <t>941 0104 0020400 500 340</t>
  </si>
  <si>
    <t>941 0104 0020800 500 211</t>
  </si>
  <si>
    <t>941 0104 0020800 500 213</t>
  </si>
  <si>
    <t>941 0203 0013600 500 211</t>
  </si>
  <si>
    <t>941 0203 0013600 500 213</t>
  </si>
  <si>
    <t>941 0203 0013600 500 222</t>
  </si>
  <si>
    <t>941 0111 0700500 013 290</t>
  </si>
  <si>
    <t>941 0309 2180100 500 226</t>
  </si>
  <si>
    <t>941 0113 0920302 500 226</t>
  </si>
  <si>
    <t>941 0501 3500200 500 226</t>
  </si>
  <si>
    <t>х</t>
  </si>
  <si>
    <t>2. Расходы бюджета</t>
  </si>
  <si>
    <t>Форма 0503117  с.2</t>
  </si>
  <si>
    <t>000 2 07 05000 10 0000 180</t>
  </si>
  <si>
    <t>941 0501 3500300 500 300</t>
  </si>
  <si>
    <t>941 0501 3500300 500 340</t>
  </si>
  <si>
    <t>941 0503 6000100 500 300</t>
  </si>
  <si>
    <t>941 0503 6000100 500 340</t>
  </si>
  <si>
    <t>941 0503 6000100 500 310</t>
  </si>
  <si>
    <t>000 1 06 01000 00 0000 000</t>
  </si>
  <si>
    <t>Дорожное хозяйство (дорожные фонды)</t>
  </si>
  <si>
    <t>Дорожное хозяйство</t>
  </si>
  <si>
    <t>Отдельные мероприятия в области дорожного хозяйства</t>
  </si>
  <si>
    <t>941 0409 0000000 000 000</t>
  </si>
  <si>
    <t>941 0409 3150000 000 000</t>
  </si>
  <si>
    <t>941 0409 3150300 000 000</t>
  </si>
  <si>
    <t>941 0409 3150300 500 000</t>
  </si>
  <si>
    <t>941 0409 3150300 500 200</t>
  </si>
  <si>
    <t>941 0409 3150300 500 220</t>
  </si>
  <si>
    <t>941 0409 3150300 500 222</t>
  </si>
  <si>
    <t>941 0409 3150300 500 225</t>
  </si>
  <si>
    <t>941 0409 7950000 000 000</t>
  </si>
  <si>
    <t>941 0409 7956200 000 000</t>
  </si>
  <si>
    <t>Субсидии бюджетным учреждениям</t>
  </si>
  <si>
    <t>941 0700 0000000 000 000</t>
  </si>
  <si>
    <t>941 0707 0000000 000 000</t>
  </si>
  <si>
    <t>941 0707 4310000 000 000</t>
  </si>
  <si>
    <t>941 0707 4319900 000 000</t>
  </si>
  <si>
    <t>941 0707 4319900 019 000</t>
  </si>
  <si>
    <t>941 0707 4319900 019 200</t>
  </si>
  <si>
    <t>941 0707 4319900 019 240</t>
  </si>
  <si>
    <t>941 0707 4319900 019 241</t>
  </si>
  <si>
    <t>941 0801 4400000 000 000</t>
  </si>
  <si>
    <t>941 0801 4409900 000 000</t>
  </si>
  <si>
    <t>941 0801 4409900 019 000</t>
  </si>
  <si>
    <t>941 0801 4409900 019 200</t>
  </si>
  <si>
    <t>941 0801 4409900 019 240</t>
  </si>
  <si>
    <t>941 0801 4409900 019 241</t>
  </si>
  <si>
    <t>941 0801 4420000 000 000</t>
  </si>
  <si>
    <t>941 0801 4429900 000 000</t>
  </si>
  <si>
    <t>941 0801 4429900 019 000</t>
  </si>
  <si>
    <t>941 0801 4429900 019 200</t>
  </si>
  <si>
    <t>941 0801 4429900 019 240</t>
  </si>
  <si>
    <t>941 0801 4429900 019 241</t>
  </si>
  <si>
    <t>941 1100 0000000 000 000</t>
  </si>
  <si>
    <t>941 1101 0000000 000 000</t>
  </si>
  <si>
    <t>941 1101 4820000 000 000</t>
  </si>
  <si>
    <t>941 1101 4829900 000 000</t>
  </si>
  <si>
    <t>941 1101 4829900 019 000</t>
  </si>
  <si>
    <t>941 1101 4829900 019 200</t>
  </si>
  <si>
    <t>941 1101 4829900 019 240</t>
  </si>
  <si>
    <t>941 1101 4829900 019 241</t>
  </si>
  <si>
    <t>951 0103 5210000 000 000</t>
  </si>
  <si>
    <t>951 0103 5210600 000 000</t>
  </si>
  <si>
    <t>951 0103 5210600 017 000</t>
  </si>
  <si>
    <t>951 0103 5210600 017 200</t>
  </si>
  <si>
    <t>951 0103 5210600 017 250</t>
  </si>
  <si>
    <t>951 0103 5210600 017 251</t>
  </si>
  <si>
    <t>951 0103 0000000 000 000</t>
  </si>
  <si>
    <t>*</t>
  </si>
  <si>
    <t>941 0409 3150300 500 300</t>
  </si>
  <si>
    <t>941 0409 3150300 500 340</t>
  </si>
  <si>
    <t>941 0501 3500200 500 340</t>
  </si>
  <si>
    <t>941 0501 3500300 500 310</t>
  </si>
  <si>
    <t>941 0501 3500200 500 300</t>
  </si>
  <si>
    <t>941 0801 4400100 000 000</t>
  </si>
  <si>
    <t>941 0801 4400100 500 000</t>
  </si>
  <si>
    <t>941 0801 4400100 500 300</t>
  </si>
  <si>
    <t>941 0801 4400100 500 340</t>
  </si>
  <si>
    <t>941 0503 6000200 000 000</t>
  </si>
  <si>
    <t>Содержание и уборка территорий улиц, площадей и тротуаров(за исключением придомовых территорий)</t>
  </si>
  <si>
    <t>941 0503 6000200 500 000</t>
  </si>
  <si>
    <t>941 0503 6000200 500 200</t>
  </si>
  <si>
    <t>941 0503 6000200 500 220</t>
  </si>
  <si>
    <t>941 0503 6000200 500 225</t>
  </si>
  <si>
    <t>941 0104 5210200 000 000</t>
  </si>
  <si>
    <t>941 0104 5210202 500 000</t>
  </si>
  <si>
    <t>941 0104 5210202 500 200</t>
  </si>
  <si>
    <t>941 0104 5210202 500 300</t>
  </si>
  <si>
    <t>941 0104 5210202 500 211</t>
  </si>
  <si>
    <t>941 0104 5210202 500 212</t>
  </si>
  <si>
    <t>941 0104 5210202 500 213</t>
  </si>
  <si>
    <t>941 0104 5210202 500 221</t>
  </si>
  <si>
    <t>941 0104 5210202 500 222</t>
  </si>
  <si>
    <t>941 0104 5210202 500 225</t>
  </si>
  <si>
    <t>941 0104 5210202 500 226</t>
  </si>
  <si>
    <t>941 0104 5210202 500 310</t>
  </si>
  <si>
    <t>941 0104 5210202 500 340</t>
  </si>
  <si>
    <t>941 0104 5210202 500 210</t>
  </si>
  <si>
    <t>941 0104 5210202 500 220</t>
  </si>
  <si>
    <t>941 0104 5210202 000 000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</si>
  <si>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</si>
  <si>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941 0409 3150300 500 226</t>
  </si>
  <si>
    <t>941 0104 0020400 500 262</t>
  </si>
  <si>
    <t>941 0104 0020400 500 260</t>
  </si>
  <si>
    <t>941 0502 1020000 000 000</t>
  </si>
  <si>
    <t>941 0502 1020102 000 000</t>
  </si>
  <si>
    <t xml:space="preserve">Бюджетные инвестиции в объекты капитального строительства собственности муниципальных образований </t>
  </si>
  <si>
    <t>941 0502 1020102 003 000</t>
  </si>
  <si>
    <t>941 0502 1020102 003 300</t>
  </si>
  <si>
    <t>941 0502 1020102 003 310</t>
  </si>
  <si>
    <t>Учреждения культуры и мероприятия в сфере культуры и кинематографии</t>
  </si>
  <si>
    <t>941 0801 4400100 500 200</t>
  </si>
  <si>
    <t>941 0801 4400100 500 220</t>
  </si>
  <si>
    <t>941 0801 4400100 500 226</t>
  </si>
  <si>
    <t>941 0801 4400100 500 290</t>
  </si>
  <si>
    <t>Муниципальная долгосрочная целевая программа "Развитие автомобильных дорог и благоустройства на территории муниципального образования "Приморское городское поселение"  на 2013-2014 годы"</t>
  </si>
  <si>
    <t>941 0409 7956210 000 000</t>
  </si>
  <si>
    <t>941 0409 7956210 500 000</t>
  </si>
  <si>
    <t>941 0409 7956210 500 200</t>
  </si>
  <si>
    <t>941 0409 7956210 500 220</t>
  </si>
  <si>
    <t>941 0409 7956210 500 225</t>
  </si>
  <si>
    <t>941 0104 0020800 500 262</t>
  </si>
  <si>
    <t>941 0104 0020800 500 260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</si>
  <si>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</si>
  <si>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</si>
  <si>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941 0502 7950000 000 000 </t>
  </si>
  <si>
    <t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</t>
  </si>
  <si>
    <t xml:space="preserve">941 0502 7956206 000 000 </t>
  </si>
  <si>
    <t xml:space="preserve">941 0502 7956206 500 000 </t>
  </si>
  <si>
    <t>941 0502 7956206 500 300</t>
  </si>
  <si>
    <t>941 0502 7956206 500 310</t>
  </si>
  <si>
    <t>Увеличение прочих остатков денежных средств бюджетов</t>
  </si>
  <si>
    <t>941 0310 7956207 500 000</t>
  </si>
  <si>
    <t>941 0310 7956207 500 200</t>
  </si>
  <si>
    <t>941 0310 7956207 500 220</t>
  </si>
  <si>
    <t>941 0310 7956207 500 225</t>
  </si>
  <si>
    <t>941 0310 7956207 500 226</t>
  </si>
  <si>
    <t>941 0310 7956207 500 300</t>
  </si>
  <si>
    <t>941 0310 7956207 500 310</t>
  </si>
  <si>
    <t>941 0310 7956207 500 340</t>
  </si>
  <si>
    <t>941 0310 7950000 000 000</t>
  </si>
  <si>
    <t>941 0310 7956200 000 000</t>
  </si>
  <si>
    <t>941 0310 795207 000 000</t>
  </si>
  <si>
    <t>941 0113 0920399 500 000</t>
  </si>
  <si>
    <t>на 01 апреля 2013 г.</t>
  </si>
  <si>
    <t>941 0113 0920399 500 200</t>
  </si>
  <si>
    <t>941 0113 0920399 500 220</t>
  </si>
  <si>
    <t>941 0113 0920399 500 226</t>
  </si>
  <si>
    <t>941 0113 0920399 500 290</t>
  </si>
  <si>
    <t>Прочие общегосударственные вопросы</t>
  </si>
  <si>
    <t>941 0113 0920399 000 000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</si>
  <si>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</si>
  <si>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Долгосрочная муниципальная целевая программа "Поддержка развития муниципальной службы и повышения квалификации кадров в администрации МО "Приморское городское поселение" Выборгского района Ленинградской области на 2011 - 2013 годы"</t>
  </si>
  <si>
    <t>941 0113 7956200 000 000</t>
  </si>
  <si>
    <t>941 0113 7956205 000 000</t>
  </si>
  <si>
    <t>941 0113 7956205 500 000</t>
  </si>
  <si>
    <t>941 0113 7956205 500 200</t>
  </si>
  <si>
    <t>941 0113 7956205 500 220</t>
  </si>
  <si>
    <t>941 0113 7956205 500 226</t>
  </si>
  <si>
    <t>941 0503 6000400 500 300</t>
  </si>
  <si>
    <t>941 0503 6000400 500 340</t>
  </si>
  <si>
    <t>Учреждения в сфере культуры</t>
  </si>
  <si>
    <t>Изменение остатков средств - всего</t>
  </si>
  <si>
    <t>000.01000000000000.000</t>
  </si>
  <si>
    <t>000 2 02 02000 00 0000 151</t>
  </si>
  <si>
    <t>000 2 02 02999 00 0000 151</t>
  </si>
  <si>
    <t>Субвенции бюджетам субъектов Российской Федерации и муниципальных образований</t>
  </si>
  <si>
    <t>000 2 02 03000 00 0000 151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</si>
  <si>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</si>
  <si>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</si>
  <si>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</si>
  <si>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</si>
  <si>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</si>
  <si>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Транспортный налог</t>
  </si>
  <si>
    <t>Земельный налог</t>
  </si>
  <si>
    <t>000 1 08 04000 01 0000 110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</si>
  <si>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</si>
  <si>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</si>
  <si>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</si>
  <si>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</si>
  <si>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</si>
  <si>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</si>
  <si>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</si>
  <si>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941 0409 7956209 000 000</t>
  </si>
  <si>
    <t>941 0409 7956209 500 000</t>
  </si>
  <si>
    <t>941 0409 7956209 500 200</t>
  </si>
  <si>
    <t>941 0409 7956209 500 220</t>
  </si>
  <si>
    <t>941 0409 7956209 500 225</t>
  </si>
  <si>
    <t>941 0409 7956209 500 226</t>
  </si>
  <si>
    <t>941 0409 7956209 500 300</t>
  </si>
  <si>
    <t>941 0409 7956209 500 310</t>
  </si>
  <si>
    <t>941 1003 7956208 000 000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</si>
  <si>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</si>
  <si>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</si>
  <si>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</si>
  <si>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</si>
  <si>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 передаваемых полномочий субъектов Российской Федерации</t>
  </si>
  <si>
    <t>000 2 02 03024 00 0000 151</t>
  </si>
  <si>
    <t>Прочие безвозмездные поступления в бюджеты поселений</t>
  </si>
  <si>
    <t>НДФЛ с доходов, полученных в виде дивидентов от долевого участия в деятельности организаций</t>
  </si>
  <si>
    <t>000 1 01 02010 01 0000 110</t>
  </si>
  <si>
    <t>НДФЛ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, адвокатов, учредивших адвокатские кабинеты, и других лиц</t>
  </si>
  <si>
    <t>000 1 01 02020 01 0000 110</t>
  </si>
  <si>
    <t>Безвозмездные перечисления государственным и муниципальным организациям</t>
  </si>
  <si>
    <t>НДФЛ с доходов, полученных физическими лицами, не являющимися налоговыми резидентами РФ</t>
  </si>
  <si>
    <t>000 1 01 02030 01 0000 110</t>
  </si>
  <si>
    <t>000 1 06 01030 10 0000 000</t>
  </si>
  <si>
    <t>Транспортный налог с организаций</t>
  </si>
  <si>
    <t>Транспортный налог с физических лиц</t>
  </si>
  <si>
    <t>000 1 06 04012 02 0000 110</t>
  </si>
  <si>
    <t>000 1 06 04012 00 0000 110</t>
  </si>
  <si>
    <t>000 1 06 04011 02 0000 110</t>
  </si>
  <si>
    <t>000 1 06 04011 00 0000 110</t>
  </si>
  <si>
    <t>Земельный налог, взимаемый по ставкам, установленным в соответствии с подпунктом 1 пункта 1 статьи 394 НК РФ и применяемых к объектам налогообложения, расположенных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</si>
  <si>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</si>
  <si>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НК РФ и применяемых к объектам налогообложения, расположенных в границах поселений</t>
  </si>
  <si>
    <t>000 1 06 06023 10 0000 110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</si>
  <si>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</si>
  <si>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</si>
  <si>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</si>
  <si>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</si>
  <si>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</si>
  <si>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</si>
  <si>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</si>
  <si>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</si>
  <si>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</si>
  <si>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000 1 14 06013 10 0000 430</t>
  </si>
  <si>
    <t>Невыясненные поступления, зачисляемые в бюджеты поселений</t>
  </si>
  <si>
    <t>000 1 17 01050 10 0000 180</t>
  </si>
  <si>
    <t>Прочие неналоговые доходы бюджетов поселений</t>
  </si>
  <si>
    <t>000 1 17 05050 10 0000 180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</si>
  <si>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</si>
  <si>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</si>
  <si>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000 1 14 02000 00 0000 000</t>
  </si>
  <si>
    <t>Обслуживание  государственного внутреннего и муниципального долга</t>
  </si>
  <si>
    <t>000 2 07 00000 00 0000 180</t>
  </si>
  <si>
    <t>000 1 05 03000 01 0000 110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</si>
  <si>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</si>
  <si>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</si>
  <si>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</si>
  <si>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000 1 08 04020 01 1000 110</t>
  </si>
  <si>
    <t>Земельный налог (по обязательствам, возникшим до 1 января 2006 года), мобилизуемый на территориях поселений</t>
  </si>
  <si>
    <t>000 1 09 04053 10 2000 110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</si>
  <si>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</si>
  <si>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</si>
  <si>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 бюджетам поселений</t>
  </si>
  <si>
    <t>000 2 02 02999 10 0000 151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</si>
  <si>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</si>
  <si>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</si>
  <si>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выполнение  передаваемых полномочий субъектов Российской Федерации</t>
  </si>
  <si>
    <t>000 2 02 03024 10 0000 151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</si>
  <si>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</si>
  <si>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</si>
  <si>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941 0310 2470400 500 340</t>
  </si>
  <si>
    <t>941 0310 2470400 500 310</t>
  </si>
  <si>
    <t>941 0310 2470400 500 300</t>
  </si>
  <si>
    <t>941 0310 2470400 500 226</t>
  </si>
  <si>
    <t>941 0310 2470400 500 220</t>
  </si>
  <si>
    <t>941 0310 2470400 500 200</t>
  </si>
  <si>
    <t>941 0310 2470400 500 000</t>
  </si>
  <si>
    <t>941 0310 2470400 000 000</t>
  </si>
  <si>
    <t>941 0501 1020000 000 000</t>
  </si>
  <si>
    <t>941 0501 1020102 000 000</t>
  </si>
  <si>
    <t>941 0501 1020102 003 000</t>
  </si>
  <si>
    <t>941 0501 1020102 003 300</t>
  </si>
  <si>
    <t>941 0501 1020102 003 310</t>
  </si>
  <si>
    <t>Мероприятия в области строительства, архитектуры и градостроительства</t>
  </si>
  <si>
    <t>941 0801 3380000 000 000</t>
  </si>
  <si>
    <t>941 0801 3380000 500 000</t>
  </si>
  <si>
    <t>941 0801 3380000 500 200</t>
  </si>
  <si>
    <t>941 0801 3380000 500 220</t>
  </si>
  <si>
    <t>941 0801 3380000 500 226</t>
  </si>
  <si>
    <t>941 0310 2470000 000 000</t>
  </si>
  <si>
    <t>Реализация других функций, связанных с обеспечением национальной безопасности и правоохранительной деятельности</t>
  </si>
  <si>
    <t>000 1 06 04000 02 0000 110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</si>
  <si>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</si>
  <si>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</si>
  <si>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</si>
  <si>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</si>
  <si>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</si>
  <si>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</si>
  <si>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Защита населения и территории от чрезвычайных ситуаций природного и техногенного характера, гражданская оборона</t>
  </si>
  <si>
    <t>941 0502 7956200 000 000</t>
  </si>
  <si>
    <t>Учреждения в сфере молодёжной политики</t>
  </si>
  <si>
    <t>Учреждения в сфере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</si>
  <si>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</si>
  <si>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941 0501 3500200 500 225</t>
  </si>
  <si>
    <t>941 0501 3500300 006 242</t>
  </si>
  <si>
    <t>941 0501 3500300 500 226</t>
  </si>
  <si>
    <t>941 0405 2600400 006 242</t>
  </si>
  <si>
    <t>941 0408 3030200 006 242</t>
  </si>
  <si>
    <t>941 0412 7956203 500 226</t>
  </si>
  <si>
    <t>941 0502 3510500 500 225</t>
  </si>
  <si>
    <t>941 0502 3510500 500 226</t>
  </si>
  <si>
    <t>941 0502 3510500 500 310</t>
  </si>
  <si>
    <t>941 0502 3510500 500 340</t>
  </si>
  <si>
    <t>941 0503 6000100 500 223</t>
  </si>
  <si>
    <t>941 0503 6000100 500 225</t>
  </si>
  <si>
    <t>941 0503 6000100 500 226</t>
  </si>
  <si>
    <t>941 0503 6000300 500 225</t>
  </si>
  <si>
    <t>941 0503 6000300 500 340</t>
  </si>
  <si>
    <t>941 0503 6000400 500 225</t>
  </si>
  <si>
    <t>941 0503 6000500 500 225</t>
  </si>
  <si>
    <t>941 0503 6000500 500 226</t>
  </si>
  <si>
    <t>941 0503 1020102 003 310</t>
  </si>
  <si>
    <t>941 0104 5210600 017 251</t>
  </si>
  <si>
    <t>941 0106 5210600 017 251</t>
  </si>
  <si>
    <t>941 0113 5210600 017 251</t>
  </si>
  <si>
    <t>941 1001 5210600 017 251</t>
  </si>
  <si>
    <t>941 0503 6000500 500 340</t>
  </si>
  <si>
    <t>941 1301 0650300 013 231</t>
  </si>
  <si>
    <t>941 0503 6000500 500 310</t>
  </si>
  <si>
    <t>941 0104 0020400 500 200</t>
  </si>
  <si>
    <t>941 0104 0020400 500 300</t>
  </si>
  <si>
    <t>Расходы</t>
  </si>
  <si>
    <t>941 0104 0020400 500 210</t>
  </si>
  <si>
    <t>941 0104 0020400 500 220</t>
  </si>
  <si>
    <t>Оплата труда и начисления на выплаты по оплате труда</t>
  </si>
  <si>
    <t>Оплата работ, услуг</t>
  </si>
  <si>
    <t>Арендная плата за пользование имуществом</t>
  </si>
  <si>
    <t>Поступление нефинансовых активов</t>
  </si>
  <si>
    <t>941 0104 0020800 500 200</t>
  </si>
  <si>
    <t>941 0104 5210600 017 200</t>
  </si>
  <si>
    <t>941 0104 5210600 017 250</t>
  </si>
  <si>
    <t>Безвозмездные перечисления бюджетам</t>
  </si>
  <si>
    <t>Перечисления другим бюджетам бюджетной системы Российской Федерации</t>
  </si>
  <si>
    <t>941 0106 5210600 017 200</t>
  </si>
  <si>
    <t>941 0106 5210600 017 250</t>
  </si>
  <si>
    <t>941 0111 0700500 013 200</t>
  </si>
  <si>
    <t>941 0113 0920302 500 200</t>
  </si>
  <si>
    <t>941 0113 0920302 500 220</t>
  </si>
  <si>
    <t>941 0113 5210600 017 200</t>
  </si>
  <si>
    <t>941 0113 5210600 017 250</t>
  </si>
  <si>
    <t>941 0203 0013600 500 200</t>
  </si>
  <si>
    <t>941 0203 0013600 500 210</t>
  </si>
  <si>
    <t>941 0203 0013600 500 220</t>
  </si>
  <si>
    <t>941 0309 2180100 500 200</t>
  </si>
  <si>
    <t>941 0309 2180100 500 220</t>
  </si>
  <si>
    <t>941 0405 2600400 006 200</t>
  </si>
  <si>
    <t>941 0405 2600400 006 240</t>
  </si>
  <si>
    <t>Безвозмездные перечисления организациям</t>
  </si>
  <si>
    <t>941 0408 3030200 006 200</t>
  </si>
  <si>
    <t>941 0408 3030200 006 240</t>
  </si>
  <si>
    <t>941 0412 7956203 500 200</t>
  </si>
  <si>
    <t>941 0412 7956203 500 220</t>
  </si>
  <si>
    <t>941 0501 3500200 500 200</t>
  </si>
  <si>
    <t>941 0501 3500200 500 220</t>
  </si>
  <si>
    <t>941 0501 3500300 006 200</t>
  </si>
  <si>
    <t>941 0501 3500300 006 240</t>
  </si>
  <si>
    <t>941 0501 3500300 500 200</t>
  </si>
  <si>
    <t>941 0501 3500300 500 220</t>
  </si>
  <si>
    <t>941 0502 3510500 500 200</t>
  </si>
  <si>
    <t>941 0502 3510500 500 220</t>
  </si>
  <si>
    <t>941 0502 3510500 500 300</t>
  </si>
  <si>
    <t>941 0503 1020102 003 300</t>
  </si>
  <si>
    <t>941 0503 6000100 500 200</t>
  </si>
  <si>
    <t>941 0503 6000100 500 220</t>
  </si>
  <si>
    <t>941 0503 6000300 500 200</t>
  </si>
  <si>
    <t>941 0503 6000300 500 220</t>
  </si>
  <si>
    <t>941 0503 6000300 500 300</t>
  </si>
  <si>
    <t>941 0503 6000500 500 300</t>
  </si>
  <si>
    <t>941 0503 6000500 500 200</t>
  </si>
  <si>
    <t>941 0503 6000500 500 220</t>
  </si>
  <si>
    <t>941 0503 6000400 500 200</t>
  </si>
  <si>
    <t>941 0503 6000400 500 220</t>
  </si>
  <si>
    <t>951 0102 0020300 500 200</t>
  </si>
  <si>
    <t>951 0102 0020300 500 210</t>
  </si>
  <si>
    <t>941 1001 5210600 017 200</t>
  </si>
  <si>
    <t>941 1001 5210600 017 250</t>
  </si>
  <si>
    <t>941 0104 0020800 500 210</t>
  </si>
  <si>
    <t>Социальное обеспечение</t>
  </si>
  <si>
    <t>Пособия по социальной помощи населению</t>
  </si>
  <si>
    <t>941 1301 0650300 013 200</t>
  </si>
  <si>
    <t>941 1301 0650300 013 230</t>
  </si>
  <si>
    <t>Обслуживание государственного (муниципального) долга</t>
  </si>
  <si>
    <t>Обслуживание внутреннего долга</t>
  </si>
  <si>
    <t>НАЛОГИ НА ПРИБЫЛЬ, ДОХОДЫ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</si>
  <si>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</si>
  <si>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</si>
  <si>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</si>
  <si>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</si>
  <si>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</si>
  <si>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</si>
  <si>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</si>
  <si>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</si>
  <si>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Прочие безвозмездные поступления</t>
  </si>
  <si>
    <t>НАЛОГОВЫЕ ДОХОДЫ</t>
  </si>
  <si>
    <t>НЕНАЛОГОВЫЕ ДОХОДЫ</t>
  </si>
  <si>
    <t>НАЛОГ НА ДОХОДЫ ФИЗИЧЕСКИХ ЛИЦ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</si>
  <si>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</si>
  <si>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</si>
  <si>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</si>
  <si>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</si>
  <si>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</si>
  <si>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</si>
  <si>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</si>
  <si>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</si>
  <si>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</si>
  <si>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</si>
  <si>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</si>
  <si>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</si>
  <si>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</si>
  <si>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</si>
  <si>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</si>
  <si>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</si>
  <si>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</si>
  <si>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</si>
  <si>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</si>
  <si>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</si>
  <si>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</si>
  <si>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</si>
  <si>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</si>
  <si>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</si>
  <si>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</si>
  <si>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</si>
  <si>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</si>
  <si>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</si>
  <si>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</si>
  <si>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</si>
  <si>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</si>
  <si>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</si>
  <si>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Физическая культура и спорт</t>
  </si>
  <si>
    <t>Утвержденные бюджетные назначения</t>
  </si>
  <si>
    <t>Неисполненные назначения</t>
  </si>
  <si>
    <t>Безвозмездные перечисления организациям, за исключением государственных и муниципальных организаций</t>
  </si>
  <si>
    <t>ДОХОДЫ ОТ ИСПОЛЬЗОВАНИЯ ИМУЩЕСТВА, НАХОДЯЩЕГОСЯ В ГОСУДАРСТВЕННОЙ И МУНИЦИПАЛЬНОЙ СОБСТВЕННОСТИ</t>
  </si>
  <si>
    <t>0503117</t>
  </si>
  <si>
    <t>ДОХОДЫ ОТ ПРОДАЖИ МАТЕРИАЛЬНЫХ И НЕМАТЕРИАЛЬНЫХ АКТИВОВ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</si>
  <si>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</si>
  <si>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</si>
  <si>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 xml:space="preserve">                                  3. Источники финансирования дефицитов бюджетов</t>
  </si>
  <si>
    <t>Форма 0503117  с.3</t>
  </si>
  <si>
    <t>Социальная политика</t>
  </si>
  <si>
    <t>НАЛОГОВЫЕ И НЕНАЛОГОВЫЕ ДОХОДЫ</t>
  </si>
  <si>
    <t>Форма по ОКУД</t>
  </si>
  <si>
    <t>Глава по БК</t>
  </si>
  <si>
    <t>1. Доходы бюджета</t>
  </si>
  <si>
    <t>ДОХОДЫ БЮДЖЕТА - ВСЕГО</t>
  </si>
  <si>
    <t>010</t>
  </si>
  <si>
    <t>Межбюджетные трансферты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</si>
  <si>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</si>
  <si>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</si>
  <si>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</si>
  <si>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</si>
  <si>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</si>
  <si>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000 1 08 00000 00 0000 000</t>
  </si>
  <si>
    <t>000 1 09 00000 00 0000 000</t>
  </si>
  <si>
    <t>000 2 02 00000 00 0000 000</t>
  </si>
  <si>
    <t>000 2 00 00000 00 0000 000</t>
  </si>
  <si>
    <t>000 1 17 00000 00 0000 000</t>
  </si>
  <si>
    <t>000 1 14 00000 00 0000 000</t>
  </si>
  <si>
    <t>000 1 11 00000 00 0000 000</t>
  </si>
  <si>
    <t>000 1 09 04050 10 0000 110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</si>
  <si>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</si>
  <si>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</si>
  <si>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</si>
  <si>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</si>
  <si>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</si>
  <si>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</si>
  <si>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</si>
  <si>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</si>
  <si>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</si>
  <si>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</si>
  <si>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</si>
  <si>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</si>
  <si>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</si>
  <si>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</si>
  <si>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</si>
  <si>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</si>
  <si>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</si>
  <si>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</si>
  <si>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</si>
  <si>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</si>
  <si>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</si>
  <si>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</si>
  <si>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</si>
  <si>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</si>
  <si>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</si>
  <si>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000.01050201000000.610</t>
  </si>
  <si>
    <t>000.01050201100000.610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</si>
  <si>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</si>
  <si>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</si>
  <si>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</si>
  <si>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бюджетной классификации</t>
  </si>
  <si>
    <t>Наименование</t>
  </si>
  <si>
    <t>Код расходов                                      по бюджетной классификации</t>
  </si>
  <si>
    <t>941 000 0000000 000 000</t>
  </si>
  <si>
    <t>Общегосударственные вопросы</t>
  </si>
  <si>
    <t>941 0100 0000000 000 000</t>
  </si>
  <si>
    <t>941 0104 0000000 000 000</t>
  </si>
  <si>
    <t>Руководство и управление в  сфере установленных функций органов местного самоуправления</t>
  </si>
  <si>
    <t>941 0104 0020000 000 000</t>
  </si>
  <si>
    <t>Центральный аппарат</t>
  </si>
  <si>
    <t>941 0104 0020400 000 000</t>
  </si>
  <si>
    <t>Выполнение функций органами местного самоуправления</t>
  </si>
  <si>
    <t>941 0104 0020400 500 000</t>
  </si>
  <si>
    <t>941 0104 0020800 000 000</t>
  </si>
  <si>
    <t>941 0104 0020800 500 000</t>
  </si>
  <si>
    <t>941 0104 5210000 000 000</t>
  </si>
  <si>
    <t>941 0104 5210600 000 000</t>
  </si>
  <si>
    <t>Иные межбюджетные трансферты</t>
  </si>
  <si>
    <t>941 0104 5210600 017 000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</si>
  <si>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</si>
  <si>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941 0106 0000000 000 000</t>
  </si>
  <si>
    <t>941 0106 5210000 000 000</t>
  </si>
  <si>
    <t>941 0106 5210600 000 000</t>
  </si>
  <si>
    <t>941 0106 5210600 017 000</t>
  </si>
  <si>
    <t>941 0111 0000000 000 000</t>
  </si>
  <si>
    <t>941 0111 0700000 000 000</t>
  </si>
  <si>
    <t>Резервные фонды местных администраций</t>
  </si>
  <si>
    <t>941 0111 0700500 000 000</t>
  </si>
  <si>
    <t>941 0111 0700500 013 000</t>
  </si>
  <si>
    <t xml:space="preserve">Другие общегосударственные вопросы </t>
  </si>
  <si>
    <t>941 0113 0000000 000 000</t>
  </si>
  <si>
    <t>Реализация государственных функций, связанных с общегосударственным управлением</t>
  </si>
  <si>
    <t>941 0113 0920000 000 000</t>
  </si>
  <si>
    <t>Выполнение других обязательств государства</t>
  </si>
  <si>
    <t>941 0113 0920300 000 000</t>
  </si>
  <si>
    <t>Публикация нормативно-правовых актов и другой официальной информации</t>
  </si>
  <si>
    <t>941 0113 0920302 000 000</t>
  </si>
  <si>
    <t>941 0113 0920302 500 000</t>
  </si>
  <si>
    <t>941 0113 5210000 000 000</t>
  </si>
  <si>
    <t>941 0113 5210600 000 000</t>
  </si>
  <si>
    <t>941 0113 5210600 017 000</t>
  </si>
  <si>
    <t>Национальная оборона</t>
  </si>
  <si>
    <t>941 0200 0000000 000 000</t>
  </si>
  <si>
    <t>941 0203 0000000 000 000</t>
  </si>
  <si>
    <t>Руководство и управление в сфере 
установленных функций</t>
  </si>
  <si>
    <t>941 0203 0010000 000 000</t>
  </si>
  <si>
    <t>Осуществление первичного воинского учета на территориях , где отсутствуют военные комиссариаты</t>
  </si>
  <si>
    <t>941 0203 0013600 000 000</t>
  </si>
  <si>
    <t>941 0203 0013600 500 000</t>
  </si>
  <si>
    <t>Национальная безопасность и правоохранительная деятельность</t>
  </si>
  <si>
    <t>941 0300 0000000 000 000</t>
  </si>
  <si>
    <t>941 0309 0000000 000 000</t>
  </si>
  <si>
    <t>Мероприятия по предупреждению и ликвидации последствий чрезвычайных и стихийных бедствий</t>
  </si>
  <si>
    <t>941 0309 2180000 000 000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</si>
  <si>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</si>
  <si>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941 0309 2180100 000 000</t>
  </si>
  <si>
    <t xml:space="preserve">Выполнение  функций органами  местного  самоуправления           </t>
  </si>
  <si>
    <t>941 0309 2180100 500 000</t>
  </si>
  <si>
    <t>941 0310 0000000 000 000</t>
  </si>
  <si>
    <t>Целевые программы муниципальных образований</t>
  </si>
  <si>
    <t>Национальная экономика</t>
  </si>
  <si>
    <t>941 0400 0000000 000 000</t>
  </si>
  <si>
    <t>941 0405 0000000 000 000</t>
  </si>
  <si>
    <t>Государственная поддержка сельского хозяйства</t>
  </si>
  <si>
    <t>941 0405 2600000 000 000</t>
  </si>
  <si>
    <t>Мероприятия в области сельскохозяйственного производства</t>
  </si>
  <si>
    <t>941 0405 2600400 000 000</t>
  </si>
  <si>
    <t>941 0405 2600400 006 000</t>
  </si>
  <si>
    <t>941 0408 0000000 000 000</t>
  </si>
  <si>
    <t>941 0408 3030000 000 000</t>
  </si>
  <si>
    <t>941 0408 3030200 000 000</t>
  </si>
  <si>
    <t>941 0408 3030200 006 000</t>
  </si>
  <si>
    <t>Другие  вопросы в области национальной экономики</t>
  </si>
  <si>
    <t>941 0412 0000000 000 000</t>
  </si>
  <si>
    <t>941 0412 7950000 000 000</t>
  </si>
  <si>
    <t>941 0412 7956200 000 000</t>
  </si>
  <si>
    <t>941 0412 7956203 000 000</t>
  </si>
  <si>
    <t>941 0412 7956203 500 000</t>
  </si>
  <si>
    <t>Жилищно-коммунальное хозяйство</t>
  </si>
  <si>
    <t>941 0500 0000000 000 000</t>
  </si>
  <si>
    <t>941 0501 0000000 000 000</t>
  </si>
  <si>
    <t>Поддержка  жилищного  хозяйства</t>
  </si>
  <si>
    <t>941 0501 3500000 000 000</t>
  </si>
  <si>
    <t>Капитальный ремонт государственного жилого фонда субъектов Российской Федерации и муниципального жилого фонда</t>
  </si>
  <si>
    <t>941 0501 3500200 000 000</t>
  </si>
  <si>
    <t>941 0501 3500200 500 000</t>
  </si>
  <si>
    <t>Мероприятия в области жилищного хозяйства</t>
  </si>
  <si>
    <t>941 0501 3500300 000 000</t>
  </si>
  <si>
    <t>941 0501 3500300 006 000</t>
  </si>
  <si>
    <t>941 0501 3500300 500 000</t>
  </si>
  <si>
    <t>941 0502 0000000 000 000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</si>
  <si>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</si>
  <si>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</si>
  <si>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</si>
  <si>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Поддержка коммунального хозяйства</t>
  </si>
  <si>
    <t>941 0502 3510000 000 000</t>
  </si>
  <si>
    <t>Мероприятия в области коммунального хозяйства</t>
  </si>
  <si>
    <t>941 0502 3510500 000 000</t>
  </si>
  <si>
    <t>941 0502 3510500 500 000</t>
  </si>
  <si>
    <t>941 0503 0000000 000 000</t>
  </si>
  <si>
    <t>941 0503 1020000 000 000</t>
  </si>
  <si>
    <t>941 0503 1020102 000 000</t>
  </si>
  <si>
    <t>941 0503 1020102 003 000</t>
  </si>
  <si>
    <t>941 0503 6000000 000 000</t>
  </si>
  <si>
    <t>Уличное освещение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</si>
</sst>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1"/>
      <name val="Arial Cyr"/>
      <family val="0"/>
    </font>
    <font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distributed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7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vertical="distributed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6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3" fillId="24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4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/>
    </xf>
    <xf numFmtId="2" fontId="7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14" fontId="0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2" fillId="0" borderId="11" xfId="0" applyNumberFormat="1" applyFont="1" applyFill="1" applyBorder="1" applyAlignment="1">
      <alignment wrapText="1"/>
    </xf>
    <xf numFmtId="4" fontId="7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3" fontId="9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17" borderId="0" xfId="0" applyFont="1" applyFill="1" applyAlignment="1">
      <alignment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34" fillId="0" borderId="11" xfId="0" applyNumberFormat="1" applyFont="1" applyBorder="1" applyAlignment="1">
      <alignment horizontal="left" vertical="center"/>
    </xf>
    <xf numFmtId="4" fontId="35" fillId="0" borderId="1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E62" sqref="E62"/>
    </sheetView>
  </sheetViews>
  <sheetFormatPr defaultColWidth="9.00390625" defaultRowHeight="12.75"/>
  <cols>
    <col min="1" max="1" width="39.125" style="0" customWidth="1"/>
    <col min="2" max="2" width="6.00390625" style="0" customWidth="1"/>
    <col min="3" max="3" width="22.125" style="0" customWidth="1"/>
    <col min="4" max="4" width="11.25390625" style="0" customWidth="1"/>
    <col min="5" max="5" width="11.75390625" style="0" customWidth="1"/>
    <col min="6" max="6" width="10.625" style="0" customWidth="1"/>
  </cols>
  <sheetData>
    <row r="1" spans="3:6" ht="12.75">
      <c r="C1" s="8"/>
      <c r="D1" s="142" t="s">
        <v>5</v>
      </c>
      <c r="E1" s="142"/>
      <c r="F1" s="142"/>
    </row>
    <row r="2" spans="3:6" ht="12.75">
      <c r="C2" s="142" t="s">
        <v>6</v>
      </c>
      <c r="D2" s="142"/>
      <c r="E2" s="142"/>
      <c r="F2" s="142"/>
    </row>
    <row r="3" spans="3:6" ht="12.75">
      <c r="C3" s="142" t="s">
        <v>7</v>
      </c>
      <c r="D3" s="142"/>
      <c r="E3" s="142"/>
      <c r="F3" s="142"/>
    </row>
    <row r="4" spans="3:6" ht="12.75">
      <c r="C4" s="142" t="s">
        <v>57</v>
      </c>
      <c r="D4" s="142"/>
      <c r="E4" s="142"/>
      <c r="F4" s="142"/>
    </row>
    <row r="5" spans="3:6" ht="12.75">
      <c r="C5" s="142" t="s">
        <v>8</v>
      </c>
      <c r="D5" s="142"/>
      <c r="E5" s="142"/>
      <c r="F5" s="142"/>
    </row>
    <row r="6" spans="4:6" ht="12.75">
      <c r="D6" s="143"/>
      <c r="E6" s="143"/>
      <c r="F6" s="143"/>
    </row>
    <row r="7" spans="1:6" ht="12.75">
      <c r="A7" s="144" t="s">
        <v>499</v>
      </c>
      <c r="B7" s="144"/>
      <c r="C7" s="144"/>
      <c r="D7" s="144"/>
      <c r="E7" s="144"/>
      <c r="F7" s="5" t="s">
        <v>506</v>
      </c>
    </row>
    <row r="8" spans="1:6" ht="12.75">
      <c r="A8" s="7"/>
      <c r="B8" s="144"/>
      <c r="C8" s="144"/>
      <c r="D8" s="7"/>
      <c r="E8" s="8" t="s">
        <v>550</v>
      </c>
      <c r="F8" s="15" t="s">
        <v>542</v>
      </c>
    </row>
    <row r="9" spans="1:6" ht="12.75">
      <c r="A9" s="27"/>
      <c r="B9" s="138" t="s">
        <v>260</v>
      </c>
      <c r="C9" s="138"/>
      <c r="D9" s="27"/>
      <c r="E9" s="28" t="s">
        <v>507</v>
      </c>
      <c r="F9" s="77">
        <v>41365</v>
      </c>
    </row>
    <row r="10" spans="1:6" ht="12.75">
      <c r="A10" s="139" t="s">
        <v>511</v>
      </c>
      <c r="B10" s="139"/>
      <c r="C10" s="139"/>
      <c r="D10" s="139"/>
      <c r="E10" s="28" t="s">
        <v>508</v>
      </c>
      <c r="F10" s="5">
        <v>70634157</v>
      </c>
    </row>
    <row r="11" spans="1:6" ht="12.75">
      <c r="A11" s="140" t="s">
        <v>101</v>
      </c>
      <c r="B11" s="141"/>
      <c r="C11" s="141"/>
      <c r="D11" s="141"/>
      <c r="E11" s="28" t="s">
        <v>551</v>
      </c>
      <c r="F11" s="5">
        <v>941</v>
      </c>
    </row>
    <row r="12" spans="1:6" ht="12.75">
      <c r="A12" s="139" t="s">
        <v>510</v>
      </c>
      <c r="B12" s="139"/>
      <c r="C12" s="139"/>
      <c r="D12" s="139"/>
      <c r="E12" s="28" t="s">
        <v>509</v>
      </c>
      <c r="F12" s="5">
        <v>41215508000</v>
      </c>
    </row>
    <row r="13" spans="1:6" ht="12.75">
      <c r="A13" s="134" t="s">
        <v>544</v>
      </c>
      <c r="B13" s="135"/>
      <c r="C13" s="135"/>
      <c r="D13" s="135"/>
      <c r="E13" s="4"/>
      <c r="F13" s="5"/>
    </row>
    <row r="14" spans="1:6" ht="12.75">
      <c r="A14" s="134" t="s">
        <v>545</v>
      </c>
      <c r="B14" s="135"/>
      <c r="C14" s="135"/>
      <c r="D14" s="135"/>
      <c r="E14" s="4"/>
      <c r="F14" s="5">
        <v>383</v>
      </c>
    </row>
    <row r="15" spans="1:6" ht="12.75">
      <c r="A15" s="136" t="s">
        <v>552</v>
      </c>
      <c r="B15" s="136"/>
      <c r="C15" s="136"/>
      <c r="D15" s="136"/>
      <c r="E15" s="136"/>
      <c r="F15" s="136"/>
    </row>
    <row r="16" spans="1:6" ht="12.75">
      <c r="A16" s="137"/>
      <c r="B16" s="137"/>
      <c r="C16" s="137"/>
      <c r="D16" s="137"/>
      <c r="E16" s="137"/>
      <c r="F16" s="137"/>
    </row>
    <row r="17" spans="1:6" ht="33.75">
      <c r="A17" s="61"/>
      <c r="B17" s="29" t="s">
        <v>505</v>
      </c>
      <c r="C17" s="34" t="s">
        <v>96</v>
      </c>
      <c r="D17" s="94" t="s">
        <v>538</v>
      </c>
      <c r="E17" s="29" t="s">
        <v>500</v>
      </c>
      <c r="F17" s="94" t="s">
        <v>539</v>
      </c>
    </row>
    <row r="18" spans="1:6" ht="12.75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</row>
    <row r="19" spans="1:6" ht="12.75">
      <c r="A19" s="95" t="s">
        <v>549</v>
      </c>
      <c r="B19" s="97"/>
      <c r="C19" s="56" t="s">
        <v>556</v>
      </c>
      <c r="D19" s="3">
        <f>SUM(D20+D44)</f>
        <v>70759200</v>
      </c>
      <c r="E19" s="3">
        <f>SUM(E20+E44)</f>
        <v>12614169.45</v>
      </c>
      <c r="F19" s="3">
        <f>SUM(F20+F44)</f>
        <v>58145030.55</v>
      </c>
    </row>
    <row r="20" spans="1:6" ht="12.75">
      <c r="A20" s="95" t="s">
        <v>502</v>
      </c>
      <c r="B20" s="61"/>
      <c r="C20" s="98"/>
      <c r="D20" s="60">
        <f>D21+D26+D29+D41</f>
        <v>48020200</v>
      </c>
      <c r="E20" s="60">
        <f>E21+E26+E29+E41</f>
        <v>10075228.969999999</v>
      </c>
      <c r="F20" s="60">
        <f aca="true" t="shared" si="0" ref="F20:F62">SUM(D20-E20)</f>
        <v>37944971.03</v>
      </c>
    </row>
    <row r="21" spans="1:6" ht="22.5">
      <c r="A21" s="95" t="s">
        <v>492</v>
      </c>
      <c r="B21" s="98"/>
      <c r="C21" s="98" t="s">
        <v>557</v>
      </c>
      <c r="D21" s="60">
        <f>D22</f>
        <v>25108300</v>
      </c>
      <c r="E21" s="60">
        <f>E22</f>
        <v>5060217.7299999995</v>
      </c>
      <c r="F21" s="60">
        <f t="shared" si="0"/>
        <v>20048082.27</v>
      </c>
    </row>
    <row r="22" spans="1:6" ht="22.5">
      <c r="A22" s="95" t="s">
        <v>504</v>
      </c>
      <c r="B22" s="100"/>
      <c r="C22" s="98" t="s">
        <v>558</v>
      </c>
      <c r="D22" s="60">
        <v>25108300</v>
      </c>
      <c r="E22" s="60">
        <f>E23+E24+E25</f>
        <v>5060217.7299999995</v>
      </c>
      <c r="F22" s="60">
        <f t="shared" si="0"/>
        <v>20048082.27</v>
      </c>
    </row>
    <row r="23" spans="1:6" ht="67.5">
      <c r="A23" s="96" t="s">
        <v>9</v>
      </c>
      <c r="B23" s="99"/>
      <c r="C23" s="61" t="s">
        <v>316</v>
      </c>
      <c r="D23" s="62"/>
      <c r="E23" s="62">
        <v>5051889.6</v>
      </c>
      <c r="F23" s="62">
        <f t="shared" si="0"/>
        <v>-5051889.6</v>
      </c>
    </row>
    <row r="24" spans="1:6" ht="112.5">
      <c r="A24" s="96" t="s">
        <v>10</v>
      </c>
      <c r="B24" s="99"/>
      <c r="C24" s="61" t="s">
        <v>318</v>
      </c>
      <c r="D24" s="62"/>
      <c r="E24" s="62">
        <v>7061.3</v>
      </c>
      <c r="F24" s="62">
        <f t="shared" si="0"/>
        <v>-7061.3</v>
      </c>
    </row>
    <row r="25" spans="1:6" ht="33.75">
      <c r="A25" s="96" t="s">
        <v>11</v>
      </c>
      <c r="B25" s="99"/>
      <c r="C25" s="61" t="s">
        <v>321</v>
      </c>
      <c r="D25" s="62"/>
      <c r="E25" s="62">
        <v>1266.83</v>
      </c>
      <c r="F25" s="62">
        <f t="shared" si="0"/>
        <v>-1266.83</v>
      </c>
    </row>
    <row r="26" spans="1:6" ht="22.5">
      <c r="A26" s="95" t="s">
        <v>493</v>
      </c>
      <c r="B26" s="98"/>
      <c r="C26" s="84" t="s">
        <v>559</v>
      </c>
      <c r="D26" s="60">
        <f>D27</f>
        <v>218700</v>
      </c>
      <c r="E26" s="60">
        <f>E27</f>
        <v>151386.5</v>
      </c>
      <c r="F26" s="60">
        <f t="shared" si="0"/>
        <v>67313.5</v>
      </c>
    </row>
    <row r="27" spans="1:6" ht="22.5">
      <c r="A27" s="96" t="s">
        <v>495</v>
      </c>
      <c r="B27" s="61"/>
      <c r="C27" s="61" t="s">
        <v>352</v>
      </c>
      <c r="D27" s="62">
        <v>218700</v>
      </c>
      <c r="E27" s="62">
        <f>E28</f>
        <v>151386.5</v>
      </c>
      <c r="F27" s="62">
        <f t="shared" si="0"/>
        <v>67313.5</v>
      </c>
    </row>
    <row r="28" spans="1:6" ht="22.5">
      <c r="A28" s="96" t="s">
        <v>495</v>
      </c>
      <c r="B28" s="61"/>
      <c r="C28" s="61" t="s">
        <v>353</v>
      </c>
      <c r="D28" s="133"/>
      <c r="E28" s="62">
        <v>151386.5</v>
      </c>
      <c r="F28" s="62">
        <f t="shared" si="0"/>
        <v>-151386.5</v>
      </c>
    </row>
    <row r="29" spans="1:6" ht="22.5">
      <c r="A29" s="95" t="s">
        <v>494</v>
      </c>
      <c r="B29" s="98"/>
      <c r="C29" s="84" t="s">
        <v>560</v>
      </c>
      <c r="D29" s="60">
        <f>D30+D33+D38</f>
        <v>22629800</v>
      </c>
      <c r="E29" s="60">
        <f>E30+E33+E38</f>
        <v>4844564.74</v>
      </c>
      <c r="F29" s="60">
        <f t="shared" si="0"/>
        <v>17785235.259999998</v>
      </c>
    </row>
    <row r="30" spans="1:6" ht="22.5">
      <c r="A30" s="95" t="s">
        <v>97</v>
      </c>
      <c r="B30" s="98"/>
      <c r="C30" s="84" t="s">
        <v>12</v>
      </c>
      <c r="D30" s="60">
        <v>2758000</v>
      </c>
      <c r="E30" s="60">
        <v>331934.04</v>
      </c>
      <c r="F30" s="60">
        <f t="shared" si="0"/>
        <v>2426065.96</v>
      </c>
    </row>
    <row r="31" spans="1:6" ht="22.5">
      <c r="A31" s="96" t="s">
        <v>97</v>
      </c>
      <c r="B31" s="61"/>
      <c r="C31" s="63" t="s">
        <v>322</v>
      </c>
      <c r="D31" s="62"/>
      <c r="E31" s="62">
        <v>331934.04</v>
      </c>
      <c r="F31" s="62">
        <f t="shared" si="0"/>
        <v>-331934.04</v>
      </c>
    </row>
    <row r="32" spans="1:6" ht="45">
      <c r="A32" s="96" t="s">
        <v>354</v>
      </c>
      <c r="B32" s="61"/>
      <c r="C32" s="63" t="s">
        <v>322</v>
      </c>
      <c r="D32" s="62"/>
      <c r="E32" s="62">
        <v>331934.04</v>
      </c>
      <c r="F32" s="62">
        <f t="shared" si="0"/>
        <v>-331934.04</v>
      </c>
    </row>
    <row r="33" spans="1:6" ht="22.5">
      <c r="A33" s="95" t="s">
        <v>289</v>
      </c>
      <c r="B33" s="98"/>
      <c r="C33" s="100" t="s">
        <v>390</v>
      </c>
      <c r="D33" s="60">
        <v>5119800</v>
      </c>
      <c r="E33" s="60">
        <v>1119900.03</v>
      </c>
      <c r="F33" s="60">
        <f t="shared" si="0"/>
        <v>3999899.9699999997</v>
      </c>
    </row>
    <row r="34" spans="1:6" ht="22.5">
      <c r="A34" s="95" t="s">
        <v>323</v>
      </c>
      <c r="B34" s="98"/>
      <c r="C34" s="100" t="s">
        <v>328</v>
      </c>
      <c r="D34" s="60"/>
      <c r="E34" s="60">
        <v>521674.94</v>
      </c>
      <c r="F34" s="60">
        <f t="shared" si="0"/>
        <v>-521674.94</v>
      </c>
    </row>
    <row r="35" spans="1:6" ht="22.5">
      <c r="A35" s="96" t="s">
        <v>323</v>
      </c>
      <c r="B35" s="61"/>
      <c r="C35" s="99" t="s">
        <v>327</v>
      </c>
      <c r="D35" s="62"/>
      <c r="E35" s="62">
        <v>521674.94</v>
      </c>
      <c r="F35" s="62">
        <f t="shared" si="0"/>
        <v>-521674.94</v>
      </c>
    </row>
    <row r="36" spans="1:6" ht="22.5">
      <c r="A36" s="95" t="s">
        <v>324</v>
      </c>
      <c r="B36" s="98"/>
      <c r="C36" s="100" t="s">
        <v>326</v>
      </c>
      <c r="D36" s="60"/>
      <c r="E36" s="60">
        <f>E37</f>
        <v>598225.09</v>
      </c>
      <c r="F36" s="60">
        <f t="shared" si="0"/>
        <v>-598225.09</v>
      </c>
    </row>
    <row r="37" spans="1:6" ht="22.5">
      <c r="A37" s="96" t="s">
        <v>324</v>
      </c>
      <c r="B37" s="61"/>
      <c r="C37" s="99" t="s">
        <v>325</v>
      </c>
      <c r="D37" s="62"/>
      <c r="E37" s="62">
        <v>598225.09</v>
      </c>
      <c r="F37" s="62">
        <f t="shared" si="0"/>
        <v>-598225.09</v>
      </c>
    </row>
    <row r="38" spans="1:6" ht="22.5">
      <c r="A38" s="95" t="s">
        <v>290</v>
      </c>
      <c r="B38" s="100"/>
      <c r="C38" s="84" t="s">
        <v>98</v>
      </c>
      <c r="D38" s="60">
        <v>14752000</v>
      </c>
      <c r="E38" s="60">
        <f>E39+E40</f>
        <v>3392730.67</v>
      </c>
      <c r="F38" s="60">
        <f t="shared" si="0"/>
        <v>11359269.33</v>
      </c>
    </row>
    <row r="39" spans="1:6" ht="56.25">
      <c r="A39" s="96" t="s">
        <v>329</v>
      </c>
      <c r="B39" s="99"/>
      <c r="C39" s="63" t="s">
        <v>330</v>
      </c>
      <c r="D39" s="62"/>
      <c r="E39" s="62">
        <v>1280928.23</v>
      </c>
      <c r="F39" s="62">
        <f t="shared" si="0"/>
        <v>-1280928.23</v>
      </c>
    </row>
    <row r="40" spans="1:6" ht="56.25">
      <c r="A40" s="96" t="s">
        <v>331</v>
      </c>
      <c r="B40" s="99"/>
      <c r="C40" s="63" t="s">
        <v>332</v>
      </c>
      <c r="D40" s="62"/>
      <c r="E40" s="62">
        <v>2111802.44</v>
      </c>
      <c r="F40" s="62">
        <f t="shared" si="0"/>
        <v>-2111802.44</v>
      </c>
    </row>
    <row r="41" spans="1:6" ht="22.5">
      <c r="A41" s="95" t="s">
        <v>498</v>
      </c>
      <c r="B41" s="61"/>
      <c r="C41" s="98" t="s">
        <v>561</v>
      </c>
      <c r="D41" s="60">
        <v>63400</v>
      </c>
      <c r="E41" s="60">
        <v>19060</v>
      </c>
      <c r="F41" s="60">
        <f t="shared" si="0"/>
        <v>44340</v>
      </c>
    </row>
    <row r="42" spans="1:6" ht="45">
      <c r="A42" s="96" t="s">
        <v>284</v>
      </c>
      <c r="B42" s="61"/>
      <c r="C42" s="99" t="s">
        <v>13</v>
      </c>
      <c r="D42" s="62"/>
      <c r="E42" s="62">
        <v>19060</v>
      </c>
      <c r="F42" s="62">
        <f t="shared" si="0"/>
        <v>-19060</v>
      </c>
    </row>
    <row r="43" spans="1:6" ht="67.5">
      <c r="A43" s="96" t="s">
        <v>355</v>
      </c>
      <c r="B43" s="61"/>
      <c r="C43" s="99" t="s">
        <v>356</v>
      </c>
      <c r="D43" s="62"/>
      <c r="E43" s="62">
        <v>19060</v>
      </c>
      <c r="F43" s="62">
        <f t="shared" si="0"/>
        <v>-19060</v>
      </c>
    </row>
    <row r="44" spans="1:6" ht="12.75">
      <c r="A44" s="95" t="s">
        <v>503</v>
      </c>
      <c r="B44" s="61"/>
      <c r="C44" s="101"/>
      <c r="D44" s="60">
        <f>D45+D51+D56</f>
        <v>22739000</v>
      </c>
      <c r="E44" s="60">
        <f>E45+E51+E56</f>
        <v>2538940.48</v>
      </c>
      <c r="F44" s="60">
        <f t="shared" si="0"/>
        <v>20200059.52</v>
      </c>
    </row>
    <row r="45" spans="1:6" ht="33.75">
      <c r="A45" s="95" t="s">
        <v>541</v>
      </c>
      <c r="B45" s="100"/>
      <c r="C45" s="100" t="s">
        <v>567</v>
      </c>
      <c r="D45" s="60">
        <f>D46+D49</f>
        <v>21499000</v>
      </c>
      <c r="E45" s="60">
        <f>E46+E49</f>
        <v>1622264.7999999998</v>
      </c>
      <c r="F45" s="60">
        <f t="shared" si="0"/>
        <v>19876735.2</v>
      </c>
    </row>
    <row r="46" spans="1:6" ht="101.25">
      <c r="A46" s="95" t="s">
        <v>14</v>
      </c>
      <c r="B46" s="100"/>
      <c r="C46" s="100" t="s">
        <v>286</v>
      </c>
      <c r="D46" s="60">
        <v>20200000</v>
      </c>
      <c r="E46" s="60">
        <f>E47+E48</f>
        <v>1188945.7</v>
      </c>
      <c r="F46" s="60">
        <f t="shared" si="0"/>
        <v>19011054.3</v>
      </c>
    </row>
    <row r="47" spans="1:6" ht="67.5">
      <c r="A47" s="96" t="s">
        <v>333</v>
      </c>
      <c r="B47" s="99"/>
      <c r="C47" s="99" t="s">
        <v>334</v>
      </c>
      <c r="D47" s="62"/>
      <c r="E47" s="62">
        <v>1184112.64</v>
      </c>
      <c r="F47" s="62">
        <f t="shared" si="0"/>
        <v>-1184112.64</v>
      </c>
    </row>
    <row r="48" spans="1:6" ht="67.5">
      <c r="A48" s="96" t="s">
        <v>15</v>
      </c>
      <c r="B48" s="99"/>
      <c r="C48" s="99" t="s">
        <v>336</v>
      </c>
      <c r="D48" s="62"/>
      <c r="E48" s="62">
        <v>4833.06</v>
      </c>
      <c r="F48" s="62">
        <f t="shared" si="0"/>
        <v>-4833.06</v>
      </c>
    </row>
    <row r="49" spans="1:6" ht="78.75">
      <c r="A49" s="95" t="s">
        <v>16</v>
      </c>
      <c r="B49" s="100"/>
      <c r="C49" s="98" t="s">
        <v>288</v>
      </c>
      <c r="D49" s="60">
        <v>1299000</v>
      </c>
      <c r="E49" s="60">
        <f>E50</f>
        <v>433319.1</v>
      </c>
      <c r="F49" s="60">
        <f t="shared" si="0"/>
        <v>865680.9</v>
      </c>
    </row>
    <row r="50" spans="1:6" ht="67.5">
      <c r="A50" s="96" t="s">
        <v>17</v>
      </c>
      <c r="B50" s="99"/>
      <c r="C50" s="61" t="s">
        <v>338</v>
      </c>
      <c r="D50" s="62"/>
      <c r="E50" s="62">
        <v>433319.1</v>
      </c>
      <c r="F50" s="62">
        <f t="shared" si="0"/>
        <v>-433319.1</v>
      </c>
    </row>
    <row r="51" spans="1:6" ht="22.5">
      <c r="A51" s="95" t="s">
        <v>543</v>
      </c>
      <c r="B51" s="102"/>
      <c r="C51" s="60" t="s">
        <v>566</v>
      </c>
      <c r="D51" s="60">
        <f>D52+D54</f>
        <v>1200000</v>
      </c>
      <c r="E51" s="60">
        <f>E52+E54</f>
        <v>1435637.83</v>
      </c>
      <c r="F51" s="60">
        <f t="shared" si="0"/>
        <v>-235637.83000000007</v>
      </c>
    </row>
    <row r="52" spans="1:6" ht="90">
      <c r="A52" s="95" t="s">
        <v>18</v>
      </c>
      <c r="B52" s="102"/>
      <c r="C52" s="102" t="s">
        <v>349</v>
      </c>
      <c r="D52" s="60">
        <v>250000</v>
      </c>
      <c r="E52" s="60">
        <f>E53</f>
        <v>0</v>
      </c>
      <c r="F52" s="60">
        <f t="shared" si="0"/>
        <v>250000</v>
      </c>
    </row>
    <row r="53" spans="1:6" ht="90">
      <c r="A53" s="96" t="s">
        <v>19</v>
      </c>
      <c r="B53" s="103"/>
      <c r="C53" s="103" t="s">
        <v>340</v>
      </c>
      <c r="D53" s="62"/>
      <c r="E53" s="62">
        <v>0</v>
      </c>
      <c r="F53" s="62">
        <f t="shared" si="0"/>
        <v>0</v>
      </c>
    </row>
    <row r="54" spans="1:6" ht="56.25">
      <c r="A54" s="95" t="s">
        <v>20</v>
      </c>
      <c r="B54" s="102"/>
      <c r="C54" s="102" t="s">
        <v>294</v>
      </c>
      <c r="D54" s="60">
        <v>950000</v>
      </c>
      <c r="E54" s="60">
        <f>E55</f>
        <v>1435637.83</v>
      </c>
      <c r="F54" s="60">
        <f t="shared" si="0"/>
        <v>-485637.8300000001</v>
      </c>
    </row>
    <row r="55" spans="1:6" ht="45">
      <c r="A55" s="96" t="s">
        <v>341</v>
      </c>
      <c r="B55" s="103"/>
      <c r="C55" s="103" t="s">
        <v>342</v>
      </c>
      <c r="D55" s="62"/>
      <c r="E55" s="62">
        <v>1435637.83</v>
      </c>
      <c r="F55" s="62">
        <f t="shared" si="0"/>
        <v>-1435637.83</v>
      </c>
    </row>
    <row r="56" spans="1:6" ht="22.5">
      <c r="A56" s="95" t="s">
        <v>496</v>
      </c>
      <c r="B56" s="60"/>
      <c r="C56" s="60" t="s">
        <v>565</v>
      </c>
      <c r="D56" s="60">
        <v>40000</v>
      </c>
      <c r="E56" s="60">
        <f>E57+E59</f>
        <v>-518962.14999999997</v>
      </c>
      <c r="F56" s="60">
        <f t="shared" si="0"/>
        <v>558962.1499999999</v>
      </c>
    </row>
    <row r="57" spans="1:6" ht="22.5">
      <c r="A57" s="95" t="s">
        <v>295</v>
      </c>
      <c r="B57" s="60"/>
      <c r="C57" s="102" t="s">
        <v>296</v>
      </c>
      <c r="D57" s="60"/>
      <c r="E57" s="60">
        <f>E58</f>
        <v>-525921.23</v>
      </c>
      <c r="F57" s="60">
        <f t="shared" si="0"/>
        <v>525921.23</v>
      </c>
    </row>
    <row r="58" spans="1:6" ht="22.5">
      <c r="A58" s="96" t="s">
        <v>343</v>
      </c>
      <c r="B58" s="62"/>
      <c r="C58" s="103" t="s">
        <v>344</v>
      </c>
      <c r="D58" s="62"/>
      <c r="E58" s="62">
        <v>-525921.23</v>
      </c>
      <c r="F58" s="62">
        <f t="shared" si="0"/>
        <v>525921.23</v>
      </c>
    </row>
    <row r="59" spans="1:6" ht="22.5">
      <c r="A59" s="95" t="s">
        <v>297</v>
      </c>
      <c r="B59" s="102"/>
      <c r="C59" s="102" t="s">
        <v>298</v>
      </c>
      <c r="D59" s="60"/>
      <c r="E59" s="60">
        <f>E60</f>
        <v>6959.08</v>
      </c>
      <c r="F59" s="60">
        <f t="shared" si="0"/>
        <v>-6959.08</v>
      </c>
    </row>
    <row r="60" spans="1:6" ht="22.5">
      <c r="A60" s="96" t="s">
        <v>345</v>
      </c>
      <c r="B60" s="103"/>
      <c r="C60" s="103" t="s">
        <v>346</v>
      </c>
      <c r="D60" s="62"/>
      <c r="E60" s="62">
        <v>6959.08</v>
      </c>
      <c r="F60" s="62">
        <f t="shared" si="0"/>
        <v>-6959.08</v>
      </c>
    </row>
    <row r="61" spans="1:6" ht="22.5">
      <c r="A61" s="95" t="s">
        <v>497</v>
      </c>
      <c r="B61" s="62"/>
      <c r="C61" s="104" t="s">
        <v>564</v>
      </c>
      <c r="D61" s="60">
        <f>D62+D68</f>
        <v>995026</v>
      </c>
      <c r="E61" s="60">
        <f>E62+E68</f>
        <v>559927.04</v>
      </c>
      <c r="F61" s="60">
        <f t="shared" si="0"/>
        <v>435098.95999999996</v>
      </c>
    </row>
    <row r="62" spans="1:6" ht="33.75">
      <c r="A62" s="95" t="s">
        <v>99</v>
      </c>
      <c r="B62" s="102"/>
      <c r="C62" s="60" t="s">
        <v>563</v>
      </c>
      <c r="D62" s="60">
        <f>D63</f>
        <v>995026</v>
      </c>
      <c r="E62" s="60">
        <f>E63</f>
        <v>620654.5</v>
      </c>
      <c r="F62" s="60">
        <f t="shared" si="0"/>
        <v>374371.5</v>
      </c>
    </row>
    <row r="63" spans="1:6" ht="22.5">
      <c r="A63" s="95" t="s">
        <v>282</v>
      </c>
      <c r="B63" s="102"/>
      <c r="C63" s="60" t="s">
        <v>283</v>
      </c>
      <c r="D63" s="60">
        <f>D64+D66</f>
        <v>995026</v>
      </c>
      <c r="E63" s="60">
        <f>E64+E66</f>
        <v>620654.5</v>
      </c>
      <c r="F63" s="60">
        <f>D63-E63</f>
        <v>374371.5</v>
      </c>
    </row>
    <row r="64" spans="1:6" ht="33.75">
      <c r="A64" s="96" t="s">
        <v>310</v>
      </c>
      <c r="B64" s="103"/>
      <c r="C64" s="103" t="s">
        <v>311</v>
      </c>
      <c r="D64" s="62">
        <v>495864</v>
      </c>
      <c r="E64" s="62">
        <f>E65</f>
        <v>495864</v>
      </c>
      <c r="F64" s="62">
        <f>SUM(D64-E64)</f>
        <v>0</v>
      </c>
    </row>
    <row r="65" spans="1:6" ht="33.75">
      <c r="A65" s="96" t="s">
        <v>363</v>
      </c>
      <c r="B65" s="103"/>
      <c r="C65" s="103" t="s">
        <v>364</v>
      </c>
      <c r="D65" s="62"/>
      <c r="E65" s="62">
        <v>495864</v>
      </c>
      <c r="F65" s="62">
        <f>SUM(D65-E65)</f>
        <v>-495864</v>
      </c>
    </row>
    <row r="66" spans="1:6" ht="33.75">
      <c r="A66" s="96" t="s">
        <v>312</v>
      </c>
      <c r="B66" s="103"/>
      <c r="C66" s="103" t="s">
        <v>313</v>
      </c>
      <c r="D66" s="62">
        <v>499162</v>
      </c>
      <c r="E66" s="62">
        <f>E67</f>
        <v>124790.5</v>
      </c>
      <c r="F66" s="62">
        <f>SUM(D66-E66)</f>
        <v>374371.5</v>
      </c>
    </row>
    <row r="67" spans="1:6" ht="33.75">
      <c r="A67" s="96" t="s">
        <v>365</v>
      </c>
      <c r="B67" s="103"/>
      <c r="C67" s="103" t="s">
        <v>366</v>
      </c>
      <c r="D67" s="62"/>
      <c r="E67" s="62">
        <v>124790.5</v>
      </c>
      <c r="F67" s="62">
        <f>SUM(D67-E67)</f>
        <v>-124790.5</v>
      </c>
    </row>
    <row r="68" spans="1:6" ht="33.75">
      <c r="A68" s="95" t="s">
        <v>21</v>
      </c>
      <c r="B68" s="3"/>
      <c r="C68" s="3" t="s">
        <v>309</v>
      </c>
      <c r="D68" s="3">
        <f>D69</f>
        <v>0</v>
      </c>
      <c r="E68" s="3">
        <f>E69</f>
        <v>-60727.46</v>
      </c>
      <c r="F68" s="3">
        <f>D68-E68</f>
        <v>60727.46</v>
      </c>
    </row>
    <row r="69" spans="1:6" ht="33.75">
      <c r="A69" s="96" t="s">
        <v>308</v>
      </c>
      <c r="B69" s="116"/>
      <c r="C69" s="116" t="s">
        <v>309</v>
      </c>
      <c r="D69" s="116">
        <v>0</v>
      </c>
      <c r="E69" s="116">
        <v>-60727.46</v>
      </c>
      <c r="F69" s="116">
        <f>D69-E69</f>
        <v>60727.46</v>
      </c>
    </row>
    <row r="70" spans="1:6" ht="12.75">
      <c r="A70" s="95" t="s">
        <v>553</v>
      </c>
      <c r="B70" s="123" t="s">
        <v>554</v>
      </c>
      <c r="C70" s="29"/>
      <c r="D70" s="3">
        <f>D19+D61</f>
        <v>71754226</v>
      </c>
      <c r="E70" s="3">
        <f>E19+E61</f>
        <v>13174096.489999998</v>
      </c>
      <c r="F70" s="3">
        <f>F19+F61</f>
        <v>58580129.51</v>
      </c>
    </row>
  </sheetData>
  <mergeCells count="15">
    <mergeCell ref="D1:F1"/>
    <mergeCell ref="C2:F2"/>
    <mergeCell ref="C3:F3"/>
    <mergeCell ref="C4:F4"/>
    <mergeCell ref="C5:F5"/>
    <mergeCell ref="D6:F6"/>
    <mergeCell ref="A7:E7"/>
    <mergeCell ref="B8:C8"/>
    <mergeCell ref="A13:D13"/>
    <mergeCell ref="A14:D14"/>
    <mergeCell ref="A15:F16"/>
    <mergeCell ref="B9:C9"/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="60" zoomScalePageLayoutView="0" workbookViewId="0" topLeftCell="A1">
      <selection activeCell="I5" sqref="I5"/>
    </sheetView>
  </sheetViews>
  <sheetFormatPr defaultColWidth="9.00390625" defaultRowHeight="12.75"/>
  <cols>
    <col min="1" max="1" width="5.25390625" style="0" customWidth="1"/>
    <col min="2" max="2" width="6.25390625" style="0" hidden="1" customWidth="1"/>
    <col min="3" max="3" width="21.875" style="0" hidden="1" customWidth="1"/>
    <col min="4" max="4" width="12.75390625" style="0" hidden="1" customWidth="1"/>
    <col min="5" max="5" width="11.875" style="0" hidden="1" customWidth="1"/>
    <col min="6" max="6" width="12.375" style="0" hidden="1" customWidth="1"/>
    <col min="8" max="8" width="12.75390625" style="0" bestFit="1" customWidth="1"/>
  </cols>
  <sheetData>
    <row r="1" spans="3:6" ht="12.75">
      <c r="C1" s="142" t="s">
        <v>55</v>
      </c>
      <c r="D1" s="142"/>
      <c r="E1" s="142"/>
      <c r="F1" s="142"/>
    </row>
    <row r="2" spans="3:6" ht="12.75">
      <c r="C2" s="142" t="s">
        <v>56</v>
      </c>
      <c r="D2" s="142"/>
      <c r="E2" s="142"/>
      <c r="F2" s="142"/>
    </row>
    <row r="3" spans="3:6" ht="12.75">
      <c r="C3" s="142" t="s">
        <v>57</v>
      </c>
      <c r="D3" s="142"/>
      <c r="E3" s="142"/>
      <c r="F3" s="142"/>
    </row>
    <row r="4" spans="3:6" ht="12.75">
      <c r="C4" s="142" t="s">
        <v>58</v>
      </c>
      <c r="D4" s="142"/>
      <c r="E4" s="142"/>
      <c r="F4" s="142"/>
    </row>
    <row r="5" spans="4:6" ht="12.75">
      <c r="D5" s="143"/>
      <c r="E5" s="143"/>
      <c r="F5" s="143"/>
    </row>
    <row r="6" spans="1:6" ht="12.75">
      <c r="A6" s="144" t="s">
        <v>499</v>
      </c>
      <c r="B6" s="144"/>
      <c r="C6" s="144"/>
      <c r="D6" s="144"/>
      <c r="E6" s="144"/>
      <c r="F6" s="5" t="s">
        <v>506</v>
      </c>
    </row>
    <row r="7" spans="1:6" ht="12.75">
      <c r="A7" s="7"/>
      <c r="B7" s="144"/>
      <c r="C7" s="144"/>
      <c r="D7" s="7"/>
      <c r="E7" s="8" t="s">
        <v>550</v>
      </c>
      <c r="F7" s="15" t="s">
        <v>542</v>
      </c>
    </row>
    <row r="8" spans="1:6" ht="12.75">
      <c r="A8" s="27"/>
      <c r="B8" s="138" t="s">
        <v>260</v>
      </c>
      <c r="C8" s="138"/>
      <c r="D8" s="27"/>
      <c r="E8" s="28" t="s">
        <v>507</v>
      </c>
      <c r="F8" s="77">
        <v>41365</v>
      </c>
    </row>
    <row r="9" spans="1:6" ht="12.75">
      <c r="A9" s="139" t="s">
        <v>511</v>
      </c>
      <c r="B9" s="139"/>
      <c r="C9" s="139"/>
      <c r="D9" s="139"/>
      <c r="E9" s="28" t="s">
        <v>508</v>
      </c>
      <c r="F9" s="5">
        <v>70634157</v>
      </c>
    </row>
    <row r="10" spans="1:6" ht="12.75">
      <c r="A10" s="140" t="s">
        <v>101</v>
      </c>
      <c r="B10" s="141"/>
      <c r="C10" s="141"/>
      <c r="D10" s="141"/>
      <c r="E10" s="28" t="s">
        <v>551</v>
      </c>
      <c r="F10" s="5">
        <v>941</v>
      </c>
    </row>
    <row r="11" spans="1:6" ht="12.75">
      <c r="A11" s="139" t="s">
        <v>510</v>
      </c>
      <c r="B11" s="139"/>
      <c r="C11" s="139"/>
      <c r="D11" s="139"/>
      <c r="E11" s="28" t="s">
        <v>509</v>
      </c>
      <c r="F11" s="5">
        <v>41215508000</v>
      </c>
    </row>
    <row r="12" spans="1:6" ht="12.75">
      <c r="A12" s="134" t="s">
        <v>544</v>
      </c>
      <c r="B12" s="135"/>
      <c r="C12" s="135"/>
      <c r="D12" s="135"/>
      <c r="E12" s="4"/>
      <c r="F12" s="5"/>
    </row>
    <row r="13" spans="1:6" ht="12.75">
      <c r="A13" s="134" t="s">
        <v>545</v>
      </c>
      <c r="B13" s="135"/>
      <c r="C13" s="135"/>
      <c r="D13" s="135"/>
      <c r="E13" s="4"/>
      <c r="F13" s="5">
        <v>383</v>
      </c>
    </row>
    <row r="14" spans="1:6" ht="12.75">
      <c r="A14" s="136" t="s">
        <v>552</v>
      </c>
      <c r="B14" s="136"/>
      <c r="C14" s="136"/>
      <c r="D14" s="136"/>
      <c r="E14" s="136"/>
      <c r="F14" s="136"/>
    </row>
    <row r="15" spans="1:6" ht="12.75">
      <c r="A15" s="137"/>
      <c r="B15" s="137"/>
      <c r="C15" s="137"/>
      <c r="D15" s="137"/>
      <c r="E15" s="137"/>
      <c r="F15" s="137"/>
    </row>
    <row r="16" spans="1:6" ht="33.75">
      <c r="A16" s="61"/>
      <c r="B16" s="29" t="s">
        <v>505</v>
      </c>
      <c r="C16" s="34" t="s">
        <v>96</v>
      </c>
      <c r="D16" s="94" t="s">
        <v>538</v>
      </c>
      <c r="E16" s="29" t="s">
        <v>500</v>
      </c>
      <c r="F16" s="94" t="s">
        <v>539</v>
      </c>
    </row>
    <row r="17" spans="1:6" ht="12.7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</row>
    <row r="18" spans="1:6" ht="12.75">
      <c r="A18" s="95" t="s">
        <v>549</v>
      </c>
      <c r="B18" s="97"/>
      <c r="C18" s="56" t="s">
        <v>556</v>
      </c>
      <c r="D18" s="3">
        <f>SUM(D19+D46)</f>
        <v>70759200</v>
      </c>
      <c r="E18" s="3">
        <f>SUM(E19+E46)</f>
        <v>12614169.450000001</v>
      </c>
      <c r="F18" s="3">
        <f>SUM(F19+F46)</f>
        <v>58145030.55</v>
      </c>
    </row>
    <row r="19" spans="1:6" ht="12.75">
      <c r="A19" s="95" t="s">
        <v>502</v>
      </c>
      <c r="B19" s="61"/>
      <c r="C19" s="98"/>
      <c r="D19" s="60">
        <f>D20+D25+D28+D40</f>
        <v>48020200</v>
      </c>
      <c r="E19" s="60">
        <f>E20+E25+E28+E40+E43</f>
        <v>10075228.97</v>
      </c>
      <c r="F19" s="60">
        <f aca="true" t="shared" si="0" ref="F19:F39">SUM(D19-E19)</f>
        <v>37944971.03</v>
      </c>
    </row>
    <row r="20" spans="1:6" ht="12.75">
      <c r="A20" s="95" t="s">
        <v>492</v>
      </c>
      <c r="B20" s="98"/>
      <c r="C20" s="98" t="s">
        <v>557</v>
      </c>
      <c r="D20" s="60">
        <f>D21</f>
        <v>25108300</v>
      </c>
      <c r="E20" s="60">
        <f>E21</f>
        <v>5060217.73</v>
      </c>
      <c r="F20" s="60">
        <f t="shared" si="0"/>
        <v>20048082.27</v>
      </c>
    </row>
    <row r="21" spans="1:6" ht="12.75">
      <c r="A21" s="95" t="s">
        <v>504</v>
      </c>
      <c r="B21" s="100"/>
      <c r="C21" s="98" t="s">
        <v>558</v>
      </c>
      <c r="D21" s="60">
        <f>D22+D23+D24</f>
        <v>25108300</v>
      </c>
      <c r="E21" s="60">
        <f>E22+E23+E24</f>
        <v>5060217.73</v>
      </c>
      <c r="F21" s="60">
        <f t="shared" si="0"/>
        <v>20048082.27</v>
      </c>
    </row>
    <row r="22" spans="1:6" ht="22.5">
      <c r="A22" s="96" t="s">
        <v>315</v>
      </c>
      <c r="B22" s="99"/>
      <c r="C22" s="61" t="s">
        <v>316</v>
      </c>
      <c r="D22" s="62">
        <v>24982800</v>
      </c>
      <c r="E22" s="62">
        <f>5051319.94+569.66</f>
        <v>5051889.600000001</v>
      </c>
      <c r="F22" s="62">
        <f t="shared" si="0"/>
        <v>19930910.4</v>
      </c>
    </row>
    <row r="23" spans="1:6" ht="67.5">
      <c r="A23" s="96" t="s">
        <v>317</v>
      </c>
      <c r="B23" s="99"/>
      <c r="C23" s="61" t="s">
        <v>318</v>
      </c>
      <c r="D23" s="62">
        <v>25100</v>
      </c>
      <c r="E23" s="62">
        <v>7061.3</v>
      </c>
      <c r="F23" s="62">
        <f t="shared" si="0"/>
        <v>18038.7</v>
      </c>
    </row>
    <row r="24" spans="1:6" ht="33.75">
      <c r="A24" s="96" t="s">
        <v>320</v>
      </c>
      <c r="B24" s="99"/>
      <c r="C24" s="61" t="s">
        <v>321</v>
      </c>
      <c r="D24" s="62">
        <v>100400</v>
      </c>
      <c r="E24" s="62">
        <f>760+6.83+500</f>
        <v>1266.83</v>
      </c>
      <c r="F24" s="62">
        <f t="shared" si="0"/>
        <v>99133.17</v>
      </c>
    </row>
    <row r="25" spans="1:6" ht="12.75">
      <c r="A25" s="95" t="s">
        <v>493</v>
      </c>
      <c r="B25" s="98"/>
      <c r="C25" s="84" t="s">
        <v>559</v>
      </c>
      <c r="D25" s="60">
        <f>D26</f>
        <v>218700</v>
      </c>
      <c r="E25" s="60">
        <f>E26</f>
        <v>151386.5</v>
      </c>
      <c r="F25" s="60">
        <f t="shared" si="0"/>
        <v>67313.5</v>
      </c>
    </row>
    <row r="26" spans="1:6" ht="12.75">
      <c r="A26" s="96" t="s">
        <v>495</v>
      </c>
      <c r="B26" s="61"/>
      <c r="C26" s="61" t="s">
        <v>352</v>
      </c>
      <c r="D26" s="62">
        <f>D27</f>
        <v>218700</v>
      </c>
      <c r="E26" s="62">
        <f>E27</f>
        <v>151386.5</v>
      </c>
      <c r="F26" s="62">
        <f t="shared" si="0"/>
        <v>67313.5</v>
      </c>
    </row>
    <row r="27" spans="1:6" ht="12.75">
      <c r="A27" s="96" t="s">
        <v>495</v>
      </c>
      <c r="B27" s="61"/>
      <c r="C27" s="61" t="s">
        <v>353</v>
      </c>
      <c r="D27" s="62">
        <v>218700</v>
      </c>
      <c r="E27" s="62">
        <v>151386.5</v>
      </c>
      <c r="F27" s="62">
        <f t="shared" si="0"/>
        <v>67313.5</v>
      </c>
    </row>
    <row r="28" spans="1:6" ht="12.75">
      <c r="A28" s="95" t="s">
        <v>494</v>
      </c>
      <c r="B28" s="98"/>
      <c r="C28" s="84" t="s">
        <v>560</v>
      </c>
      <c r="D28" s="60">
        <f>D29+D32+D37</f>
        <v>22629800</v>
      </c>
      <c r="E28" s="60">
        <f>E29+E32+E37</f>
        <v>4844564.74</v>
      </c>
      <c r="F28" s="60">
        <f t="shared" si="0"/>
        <v>17785235.259999998</v>
      </c>
    </row>
    <row r="29" spans="1:6" ht="12.75">
      <c r="A29" s="95" t="s">
        <v>97</v>
      </c>
      <c r="B29" s="98"/>
      <c r="C29" s="84" t="s">
        <v>134</v>
      </c>
      <c r="D29" s="60">
        <f>D30</f>
        <v>2758000</v>
      </c>
      <c r="E29" s="60">
        <f>E30</f>
        <v>331934.04</v>
      </c>
      <c r="F29" s="60">
        <f t="shared" si="0"/>
        <v>2426065.96</v>
      </c>
    </row>
    <row r="30" spans="1:6" ht="12.75">
      <c r="A30" s="96" t="s">
        <v>97</v>
      </c>
      <c r="B30" s="61"/>
      <c r="C30" s="63" t="s">
        <v>322</v>
      </c>
      <c r="D30" s="62">
        <f>D31</f>
        <v>2758000</v>
      </c>
      <c r="E30" s="62">
        <f>E31</f>
        <v>331934.04</v>
      </c>
      <c r="F30" s="62">
        <f t="shared" si="0"/>
        <v>2426065.96</v>
      </c>
    </row>
    <row r="31" spans="1:6" ht="45">
      <c r="A31" s="96" t="s">
        <v>354</v>
      </c>
      <c r="B31" s="61"/>
      <c r="C31" s="63" t="s">
        <v>322</v>
      </c>
      <c r="D31" s="62">
        <v>2758000</v>
      </c>
      <c r="E31" s="62">
        <f>321840.54+10093.5</f>
        <v>331934.04</v>
      </c>
      <c r="F31" s="62">
        <f t="shared" si="0"/>
        <v>2426065.96</v>
      </c>
    </row>
    <row r="32" spans="1:6" ht="12.75">
      <c r="A32" s="95" t="s">
        <v>289</v>
      </c>
      <c r="B32" s="98"/>
      <c r="C32" s="100" t="s">
        <v>390</v>
      </c>
      <c r="D32" s="60">
        <f>D33+D35</f>
        <v>5119800</v>
      </c>
      <c r="E32" s="60">
        <f>E33+E35</f>
        <v>1119900.03</v>
      </c>
      <c r="F32" s="60">
        <f t="shared" si="0"/>
        <v>3999899.9699999997</v>
      </c>
    </row>
    <row r="33" spans="1:6" ht="12.75">
      <c r="A33" s="95" t="s">
        <v>323</v>
      </c>
      <c r="B33" s="98"/>
      <c r="C33" s="100" t="s">
        <v>328</v>
      </c>
      <c r="D33" s="60">
        <f>D34</f>
        <v>1791900</v>
      </c>
      <c r="E33" s="60">
        <f>E34</f>
        <v>521674.94</v>
      </c>
      <c r="F33" s="60">
        <f t="shared" si="0"/>
        <v>1270225.06</v>
      </c>
    </row>
    <row r="34" spans="1:6" ht="12.75">
      <c r="A34" s="96" t="s">
        <v>323</v>
      </c>
      <c r="B34" s="61"/>
      <c r="C34" s="99" t="s">
        <v>327</v>
      </c>
      <c r="D34" s="62">
        <v>1791900</v>
      </c>
      <c r="E34" s="62">
        <f>521037.5+637.44</f>
        <v>521674.94</v>
      </c>
      <c r="F34" s="62">
        <f t="shared" si="0"/>
        <v>1270225.06</v>
      </c>
    </row>
    <row r="35" spans="1:6" ht="12.75">
      <c r="A35" s="95" t="s">
        <v>324</v>
      </c>
      <c r="B35" s="98"/>
      <c r="C35" s="100" t="s">
        <v>326</v>
      </c>
      <c r="D35" s="60">
        <f>D36</f>
        <v>3327900</v>
      </c>
      <c r="E35" s="60">
        <f>E36</f>
        <v>598225.09</v>
      </c>
      <c r="F35" s="60">
        <f t="shared" si="0"/>
        <v>2729674.91</v>
      </c>
    </row>
    <row r="36" spans="1:6" ht="12.75">
      <c r="A36" s="96" t="s">
        <v>324</v>
      </c>
      <c r="B36" s="61"/>
      <c r="C36" s="99" t="s">
        <v>325</v>
      </c>
      <c r="D36" s="62">
        <v>3327900</v>
      </c>
      <c r="E36" s="62">
        <f>571189.34+27535.75-500</f>
        <v>598225.09</v>
      </c>
      <c r="F36" s="62">
        <f t="shared" si="0"/>
        <v>2729674.91</v>
      </c>
    </row>
    <row r="37" spans="1:6" ht="12.75">
      <c r="A37" s="95" t="s">
        <v>290</v>
      </c>
      <c r="B37" s="100"/>
      <c r="C37" s="84" t="s">
        <v>98</v>
      </c>
      <c r="D37" s="60">
        <f>D38+D39</f>
        <v>14752000</v>
      </c>
      <c r="E37" s="60">
        <f>E38+E39</f>
        <v>3392730.6700000004</v>
      </c>
      <c r="F37" s="60">
        <f t="shared" si="0"/>
        <v>11359269.33</v>
      </c>
    </row>
    <row r="38" spans="1:6" ht="56.25">
      <c r="A38" s="96" t="s">
        <v>329</v>
      </c>
      <c r="B38" s="99"/>
      <c r="C38" s="63" t="s">
        <v>330</v>
      </c>
      <c r="D38" s="62">
        <v>6638400</v>
      </c>
      <c r="E38" s="62">
        <f>1238198.85+29190.38+1000+12539</f>
        <v>1280928.23</v>
      </c>
      <c r="F38" s="62">
        <f t="shared" si="0"/>
        <v>5357471.77</v>
      </c>
    </row>
    <row r="39" spans="1:6" ht="56.25">
      <c r="A39" s="96" t="s">
        <v>331</v>
      </c>
      <c r="B39" s="99"/>
      <c r="C39" s="63" t="s">
        <v>332</v>
      </c>
      <c r="D39" s="62">
        <v>8113600</v>
      </c>
      <c r="E39" s="62">
        <f>2109952.74+849.7+1000</f>
        <v>2111802.4400000004</v>
      </c>
      <c r="F39" s="62">
        <f t="shared" si="0"/>
        <v>6001797.56</v>
      </c>
    </row>
    <row r="40" spans="1:6" ht="12.75">
      <c r="A40" s="95" t="s">
        <v>498</v>
      </c>
      <c r="B40" s="61"/>
      <c r="C40" s="98" t="s">
        <v>561</v>
      </c>
      <c r="D40" s="60">
        <f>D41</f>
        <v>63400</v>
      </c>
      <c r="E40" s="60">
        <f>E41</f>
        <v>19060</v>
      </c>
      <c r="F40" s="60">
        <f aca="true" t="shared" si="1" ref="F40:F64">SUM(D40-E40)</f>
        <v>44340</v>
      </c>
    </row>
    <row r="41" spans="1:6" ht="45">
      <c r="A41" s="96" t="s">
        <v>284</v>
      </c>
      <c r="B41" s="61"/>
      <c r="C41" s="99" t="s">
        <v>291</v>
      </c>
      <c r="D41" s="62">
        <f>D42</f>
        <v>63400</v>
      </c>
      <c r="E41" s="62">
        <f>E42</f>
        <v>19060</v>
      </c>
      <c r="F41" s="62">
        <f t="shared" si="1"/>
        <v>44340</v>
      </c>
    </row>
    <row r="42" spans="1:6" ht="67.5">
      <c r="A42" s="96" t="s">
        <v>355</v>
      </c>
      <c r="B42" s="61"/>
      <c r="C42" s="99" t="s">
        <v>356</v>
      </c>
      <c r="D42" s="62">
        <v>63400</v>
      </c>
      <c r="E42" s="62">
        <v>19060</v>
      </c>
      <c r="F42" s="62">
        <f t="shared" si="1"/>
        <v>44340</v>
      </c>
    </row>
    <row r="43" spans="1:6" ht="33.75">
      <c r="A43" s="95" t="s">
        <v>100</v>
      </c>
      <c r="B43" s="100"/>
      <c r="C43" s="100" t="s">
        <v>562</v>
      </c>
      <c r="D43" s="60">
        <f>D44</f>
        <v>0</v>
      </c>
      <c r="E43" s="60">
        <f>E44</f>
        <v>0</v>
      </c>
      <c r="F43" s="60">
        <f t="shared" si="1"/>
        <v>0</v>
      </c>
    </row>
    <row r="44" spans="1:6" ht="33.75">
      <c r="A44" s="96" t="s">
        <v>357</v>
      </c>
      <c r="B44" s="99"/>
      <c r="C44" s="99" t="s">
        <v>568</v>
      </c>
      <c r="D44" s="62">
        <v>0</v>
      </c>
      <c r="E44" s="62">
        <v>0</v>
      </c>
      <c r="F44" s="62">
        <f t="shared" si="1"/>
        <v>0</v>
      </c>
    </row>
    <row r="45" spans="1:6" ht="33.75">
      <c r="A45" s="96" t="s">
        <v>357</v>
      </c>
      <c r="B45" s="99"/>
      <c r="C45" s="99" t="s">
        <v>358</v>
      </c>
      <c r="D45" s="62">
        <v>0</v>
      </c>
      <c r="E45" s="62">
        <v>0</v>
      </c>
      <c r="F45" s="62">
        <f t="shared" si="1"/>
        <v>0</v>
      </c>
    </row>
    <row r="46" spans="1:6" ht="12.75">
      <c r="A46" s="95" t="s">
        <v>503</v>
      </c>
      <c r="B46" s="61"/>
      <c r="C46" s="101"/>
      <c r="D46" s="60">
        <f>D47+D53+D58</f>
        <v>22739000</v>
      </c>
      <c r="E46" s="60">
        <f>E47+E53+E58</f>
        <v>2538940.48</v>
      </c>
      <c r="F46" s="60">
        <f t="shared" si="1"/>
        <v>20200059.52</v>
      </c>
    </row>
    <row r="47" spans="1:6" ht="33.75">
      <c r="A47" s="95" t="s">
        <v>541</v>
      </c>
      <c r="B47" s="100"/>
      <c r="C47" s="100" t="s">
        <v>567</v>
      </c>
      <c r="D47" s="60">
        <f>D48+D51</f>
        <v>21499000</v>
      </c>
      <c r="E47" s="60">
        <f>E48+E51</f>
        <v>1622264.7999999998</v>
      </c>
      <c r="F47" s="60">
        <f t="shared" si="1"/>
        <v>19876735.2</v>
      </c>
    </row>
    <row r="48" spans="1:6" ht="90">
      <c r="A48" s="95" t="s">
        <v>285</v>
      </c>
      <c r="B48" s="100"/>
      <c r="C48" s="100" t="s">
        <v>286</v>
      </c>
      <c r="D48" s="60">
        <f>D49</f>
        <v>20200000</v>
      </c>
      <c r="E48" s="60">
        <f>E49+E50</f>
        <v>1188945.7</v>
      </c>
      <c r="F48" s="60">
        <f t="shared" si="1"/>
        <v>19011054.3</v>
      </c>
    </row>
    <row r="49" spans="1:6" ht="67.5">
      <c r="A49" s="96" t="s">
        <v>333</v>
      </c>
      <c r="B49" s="99"/>
      <c r="C49" s="99" t="s">
        <v>334</v>
      </c>
      <c r="D49" s="62">
        <v>20200000</v>
      </c>
      <c r="E49" s="62">
        <v>1184112.64</v>
      </c>
      <c r="F49" s="62">
        <f t="shared" si="1"/>
        <v>19015887.36</v>
      </c>
    </row>
    <row r="50" spans="1:6" ht="56.25">
      <c r="A50" s="96" t="s">
        <v>335</v>
      </c>
      <c r="B50" s="99"/>
      <c r="C50" s="99" t="s">
        <v>336</v>
      </c>
      <c r="D50" s="62">
        <v>0</v>
      </c>
      <c r="E50" s="62">
        <v>4833.06</v>
      </c>
      <c r="F50" s="62">
        <f t="shared" si="1"/>
        <v>-4833.06</v>
      </c>
    </row>
    <row r="51" spans="1:6" ht="78.75">
      <c r="A51" s="95" t="s">
        <v>287</v>
      </c>
      <c r="B51" s="100"/>
      <c r="C51" s="98" t="s">
        <v>288</v>
      </c>
      <c r="D51" s="60">
        <f>D52</f>
        <v>1299000</v>
      </c>
      <c r="E51" s="60">
        <f>E52</f>
        <v>433319.1</v>
      </c>
      <c r="F51" s="60">
        <f t="shared" si="1"/>
        <v>865680.9</v>
      </c>
    </row>
    <row r="52" spans="1:6" ht="67.5">
      <c r="A52" s="96" t="s">
        <v>337</v>
      </c>
      <c r="B52" s="99"/>
      <c r="C52" s="61" t="s">
        <v>338</v>
      </c>
      <c r="D52" s="62">
        <v>1299000</v>
      </c>
      <c r="E52" s="62">
        <v>433319.1</v>
      </c>
      <c r="F52" s="62">
        <f t="shared" si="1"/>
        <v>865680.9</v>
      </c>
    </row>
    <row r="53" spans="1:6" ht="22.5">
      <c r="A53" s="95" t="s">
        <v>543</v>
      </c>
      <c r="B53" s="102"/>
      <c r="C53" s="60" t="s">
        <v>566</v>
      </c>
      <c r="D53" s="60">
        <f>D54+D56</f>
        <v>1200000</v>
      </c>
      <c r="E53" s="60">
        <f>E54+E56</f>
        <v>1435637.83</v>
      </c>
      <c r="F53" s="60">
        <f t="shared" si="1"/>
        <v>-235637.83000000007</v>
      </c>
    </row>
    <row r="54" spans="1:6" ht="78.75">
      <c r="A54" s="95" t="s">
        <v>292</v>
      </c>
      <c r="B54" s="102"/>
      <c r="C54" s="102" t="s">
        <v>349</v>
      </c>
      <c r="D54" s="60">
        <f>D55</f>
        <v>250000</v>
      </c>
      <c r="E54" s="60">
        <f>E55</f>
        <v>0</v>
      </c>
      <c r="F54" s="60">
        <f t="shared" si="1"/>
        <v>250000</v>
      </c>
    </row>
    <row r="55" spans="1:6" ht="67.5">
      <c r="A55" s="96" t="s">
        <v>339</v>
      </c>
      <c r="B55" s="103"/>
      <c r="C55" s="103" t="s">
        <v>340</v>
      </c>
      <c r="D55" s="62">
        <v>250000</v>
      </c>
      <c r="E55" s="62">
        <v>0</v>
      </c>
      <c r="F55" s="62">
        <f t="shared" si="1"/>
        <v>250000</v>
      </c>
    </row>
    <row r="56" spans="1:6" ht="56.25">
      <c r="A56" s="95" t="s">
        <v>293</v>
      </c>
      <c r="B56" s="102"/>
      <c r="C56" s="102" t="s">
        <v>294</v>
      </c>
      <c r="D56" s="60">
        <f>D57</f>
        <v>950000</v>
      </c>
      <c r="E56" s="60">
        <f>E57</f>
        <v>1435637.83</v>
      </c>
      <c r="F56" s="60">
        <f t="shared" si="1"/>
        <v>-485637.8300000001</v>
      </c>
    </row>
    <row r="57" spans="1:6" ht="45">
      <c r="A57" s="96" t="s">
        <v>341</v>
      </c>
      <c r="B57" s="103"/>
      <c r="C57" s="103" t="s">
        <v>342</v>
      </c>
      <c r="D57" s="62">
        <v>950000</v>
      </c>
      <c r="E57" s="62">
        <v>1435637.83</v>
      </c>
      <c r="F57" s="62">
        <f t="shared" si="1"/>
        <v>-485637.8300000001</v>
      </c>
    </row>
    <row r="58" spans="1:6" ht="12.75">
      <c r="A58" s="95" t="s">
        <v>496</v>
      </c>
      <c r="B58" s="60"/>
      <c r="C58" s="60" t="s">
        <v>565</v>
      </c>
      <c r="D58" s="60">
        <f>D59+D61</f>
        <v>40000</v>
      </c>
      <c r="E58" s="60">
        <f>E59+E61</f>
        <v>-518962.14999999997</v>
      </c>
      <c r="F58" s="60">
        <f t="shared" si="1"/>
        <v>558962.1499999999</v>
      </c>
    </row>
    <row r="59" spans="1:6" ht="12.75">
      <c r="A59" s="95" t="s">
        <v>295</v>
      </c>
      <c r="B59" s="60"/>
      <c r="C59" s="102" t="s">
        <v>296</v>
      </c>
      <c r="D59" s="60">
        <f>D60</f>
        <v>0</v>
      </c>
      <c r="E59" s="60">
        <f>E60</f>
        <v>-525921.23</v>
      </c>
      <c r="F59" s="60">
        <f t="shared" si="1"/>
        <v>525921.23</v>
      </c>
    </row>
    <row r="60" spans="1:6" ht="22.5">
      <c r="A60" s="96" t="s">
        <v>343</v>
      </c>
      <c r="B60" s="62"/>
      <c r="C60" s="103" t="s">
        <v>344</v>
      </c>
      <c r="D60" s="62">
        <v>0</v>
      </c>
      <c r="E60" s="62">
        <v>-525921.23</v>
      </c>
      <c r="F60" s="62">
        <f t="shared" si="1"/>
        <v>525921.23</v>
      </c>
    </row>
    <row r="61" spans="1:6" ht="12.75">
      <c r="A61" s="95" t="s">
        <v>297</v>
      </c>
      <c r="B61" s="102"/>
      <c r="C61" s="102" t="s">
        <v>298</v>
      </c>
      <c r="D61" s="60">
        <f>D62</f>
        <v>40000</v>
      </c>
      <c r="E61" s="60">
        <f>E62</f>
        <v>6959.08</v>
      </c>
      <c r="F61" s="60">
        <f t="shared" si="1"/>
        <v>33040.92</v>
      </c>
    </row>
    <row r="62" spans="1:6" ht="12.75">
      <c r="A62" s="96" t="s">
        <v>345</v>
      </c>
      <c r="B62" s="103"/>
      <c r="C62" s="103" t="s">
        <v>346</v>
      </c>
      <c r="D62" s="62">
        <v>40000</v>
      </c>
      <c r="E62" s="62">
        <v>6959.08</v>
      </c>
      <c r="F62" s="62">
        <f t="shared" si="1"/>
        <v>33040.92</v>
      </c>
    </row>
    <row r="63" spans="1:6" ht="12.75">
      <c r="A63" s="95" t="s">
        <v>497</v>
      </c>
      <c r="B63" s="62"/>
      <c r="C63" s="104" t="s">
        <v>564</v>
      </c>
      <c r="D63" s="60">
        <f>D64+D75+D77+D81</f>
        <v>995026</v>
      </c>
      <c r="E63" s="60">
        <f>E64+E75+E77+E81</f>
        <v>559927.04</v>
      </c>
      <c r="F63" s="60">
        <f t="shared" si="1"/>
        <v>435098.95999999996</v>
      </c>
    </row>
    <row r="64" spans="1:6" ht="33.75">
      <c r="A64" s="95" t="s">
        <v>99</v>
      </c>
      <c r="B64" s="102"/>
      <c r="C64" s="60" t="s">
        <v>563</v>
      </c>
      <c r="D64" s="60">
        <f>D65+D70</f>
        <v>995026</v>
      </c>
      <c r="E64" s="60">
        <f>E65+E70</f>
        <v>620654.5</v>
      </c>
      <c r="F64" s="60">
        <f t="shared" si="1"/>
        <v>374371.5</v>
      </c>
    </row>
    <row r="65" spans="1:6" ht="33.75">
      <c r="A65" s="95" t="s">
        <v>239</v>
      </c>
      <c r="B65" s="102"/>
      <c r="C65" s="60" t="s">
        <v>280</v>
      </c>
      <c r="D65" s="60">
        <f>D66+D68</f>
        <v>0</v>
      </c>
      <c r="E65" s="60">
        <f>E66+E68</f>
        <v>0</v>
      </c>
      <c r="F65" s="60">
        <f aca="true" t="shared" si="2" ref="F65:F70">D65-E65</f>
        <v>0</v>
      </c>
    </row>
    <row r="66" spans="1:6" ht="67.5">
      <c r="A66" s="96" t="s">
        <v>367</v>
      </c>
      <c r="B66" s="102"/>
      <c r="C66" s="62" t="s">
        <v>368</v>
      </c>
      <c r="D66" s="62">
        <v>0</v>
      </c>
      <c r="E66" s="62">
        <v>0</v>
      </c>
      <c r="F66" s="62">
        <f t="shared" si="2"/>
        <v>0</v>
      </c>
    </row>
    <row r="67" spans="1:6" ht="45">
      <c r="A67" s="96" t="s">
        <v>359</v>
      </c>
      <c r="B67" s="102"/>
      <c r="C67" s="62" t="s">
        <v>360</v>
      </c>
      <c r="D67" s="62">
        <v>0</v>
      </c>
      <c r="E67" s="62">
        <v>0</v>
      </c>
      <c r="F67" s="62">
        <f t="shared" si="2"/>
        <v>0</v>
      </c>
    </row>
    <row r="68" spans="1:6" ht="12.75">
      <c r="A68" s="96" t="s">
        <v>240</v>
      </c>
      <c r="B68" s="103"/>
      <c r="C68" s="62" t="s">
        <v>281</v>
      </c>
      <c r="D68" s="62">
        <v>0</v>
      </c>
      <c r="E68" s="62">
        <v>0</v>
      </c>
      <c r="F68" s="62">
        <f t="shared" si="2"/>
        <v>0</v>
      </c>
    </row>
    <row r="69" spans="1:6" ht="12.75">
      <c r="A69" s="96" t="s">
        <v>361</v>
      </c>
      <c r="B69" s="103"/>
      <c r="C69" s="62" t="s">
        <v>362</v>
      </c>
      <c r="D69" s="62">
        <v>0</v>
      </c>
      <c r="E69" s="62">
        <v>0</v>
      </c>
      <c r="F69" s="62">
        <f t="shared" si="2"/>
        <v>0</v>
      </c>
    </row>
    <row r="70" spans="1:6" ht="22.5">
      <c r="A70" s="95" t="s">
        <v>282</v>
      </c>
      <c r="B70" s="102"/>
      <c r="C70" s="60" t="s">
        <v>283</v>
      </c>
      <c r="D70" s="60">
        <f>D71+D73</f>
        <v>995026</v>
      </c>
      <c r="E70" s="60">
        <f>E71+E73</f>
        <v>620654.5</v>
      </c>
      <c r="F70" s="60">
        <f t="shared" si="2"/>
        <v>374371.5</v>
      </c>
    </row>
    <row r="71" spans="1:6" ht="33.75">
      <c r="A71" s="96" t="s">
        <v>310</v>
      </c>
      <c r="B71" s="103"/>
      <c r="C71" s="103" t="s">
        <v>311</v>
      </c>
      <c r="D71" s="62">
        <f>D72</f>
        <v>495864</v>
      </c>
      <c r="E71" s="62">
        <f>E72</f>
        <v>495864</v>
      </c>
      <c r="F71" s="62">
        <f aca="true" t="shared" si="3" ref="F71:F76">SUM(D71-E71)</f>
        <v>0</v>
      </c>
    </row>
    <row r="72" spans="1:6" ht="45">
      <c r="A72" s="96" t="s">
        <v>363</v>
      </c>
      <c r="B72" s="103"/>
      <c r="C72" s="103" t="s">
        <v>364</v>
      </c>
      <c r="D72" s="62">
        <v>495864</v>
      </c>
      <c r="E72" s="62">
        <v>495864</v>
      </c>
      <c r="F72" s="62">
        <f t="shared" si="3"/>
        <v>0</v>
      </c>
    </row>
    <row r="73" spans="1:6" ht="33.75">
      <c r="A73" s="96" t="s">
        <v>312</v>
      </c>
      <c r="B73" s="103"/>
      <c r="C73" s="103" t="s">
        <v>313</v>
      </c>
      <c r="D73" s="62">
        <f>D74</f>
        <v>499162</v>
      </c>
      <c r="E73" s="62">
        <f>E74</f>
        <v>124790.5</v>
      </c>
      <c r="F73" s="62">
        <f t="shared" si="3"/>
        <v>374371.5</v>
      </c>
    </row>
    <row r="74" spans="1:6" ht="33.75">
      <c r="A74" s="96" t="s">
        <v>365</v>
      </c>
      <c r="B74" s="103"/>
      <c r="C74" s="103" t="s">
        <v>366</v>
      </c>
      <c r="D74" s="62">
        <v>499162</v>
      </c>
      <c r="E74" s="62">
        <v>124790.5</v>
      </c>
      <c r="F74" s="62">
        <f t="shared" si="3"/>
        <v>374371.5</v>
      </c>
    </row>
    <row r="75" spans="1:6" ht="12.75">
      <c r="A75" s="95" t="s">
        <v>501</v>
      </c>
      <c r="B75" s="102"/>
      <c r="C75" s="60" t="s">
        <v>351</v>
      </c>
      <c r="D75" s="60">
        <f>D76</f>
        <v>0</v>
      </c>
      <c r="E75" s="60">
        <f>E76</f>
        <v>0</v>
      </c>
      <c r="F75" s="60">
        <f t="shared" si="3"/>
        <v>0</v>
      </c>
    </row>
    <row r="76" spans="1:6" ht="22.5">
      <c r="A76" s="96" t="s">
        <v>314</v>
      </c>
      <c r="B76" s="103"/>
      <c r="C76" s="62" t="s">
        <v>128</v>
      </c>
      <c r="D76" s="62">
        <v>0</v>
      </c>
      <c r="E76" s="62">
        <v>0</v>
      </c>
      <c r="F76" s="62">
        <f t="shared" si="3"/>
        <v>0</v>
      </c>
    </row>
    <row r="77" spans="1:6" ht="78.75">
      <c r="A77" s="95" t="s">
        <v>391</v>
      </c>
      <c r="B77" s="103"/>
      <c r="C77" s="3" t="s">
        <v>392</v>
      </c>
      <c r="D77" s="60">
        <f>D78</f>
        <v>0</v>
      </c>
      <c r="E77" s="60">
        <f>E78</f>
        <v>0</v>
      </c>
      <c r="F77" s="60">
        <f>F78</f>
        <v>0</v>
      </c>
    </row>
    <row r="78" spans="1:6" ht="66" customHeight="1">
      <c r="A78" s="95" t="s">
        <v>393</v>
      </c>
      <c r="B78" s="3"/>
      <c r="C78" s="3" t="s">
        <v>394</v>
      </c>
      <c r="D78" s="3">
        <f>D79</f>
        <v>0</v>
      </c>
      <c r="E78" s="3">
        <f>E79</f>
        <v>0</v>
      </c>
      <c r="F78" s="3">
        <f>SUM(D78-E78)</f>
        <v>0</v>
      </c>
    </row>
    <row r="79" spans="1:6" ht="66" customHeight="1">
      <c r="A79" s="95" t="s">
        <v>395</v>
      </c>
      <c r="B79" s="3"/>
      <c r="C79" s="3" t="s">
        <v>396</v>
      </c>
      <c r="D79" s="3">
        <f>D80</f>
        <v>0</v>
      </c>
      <c r="E79" s="3">
        <f>E80</f>
        <v>0</v>
      </c>
      <c r="F79" s="3">
        <f>D79-E79</f>
        <v>0</v>
      </c>
    </row>
    <row r="80" spans="1:6" ht="54" customHeight="1">
      <c r="A80" s="96" t="s">
        <v>347</v>
      </c>
      <c r="B80" s="116"/>
      <c r="C80" s="116" t="s">
        <v>348</v>
      </c>
      <c r="D80" s="116">
        <v>0</v>
      </c>
      <c r="E80" s="116">
        <v>0</v>
      </c>
      <c r="F80" s="116">
        <f>D80-E80</f>
        <v>0</v>
      </c>
    </row>
    <row r="81" spans="1:6" ht="46.5" customHeight="1">
      <c r="A81" s="95" t="s">
        <v>308</v>
      </c>
      <c r="B81" s="3"/>
      <c r="C81" s="3" t="s">
        <v>309</v>
      </c>
      <c r="D81" s="3">
        <v>0</v>
      </c>
      <c r="E81" s="3">
        <v>-60727.46</v>
      </c>
      <c r="F81" s="116">
        <f>D81-E81</f>
        <v>60727.46</v>
      </c>
    </row>
    <row r="82" spans="1:8" ht="19.5" customHeight="1">
      <c r="A82" s="95" t="s">
        <v>553</v>
      </c>
      <c r="B82" s="123" t="s">
        <v>554</v>
      </c>
      <c r="C82" s="29"/>
      <c r="D82" s="3">
        <f>D18+D63</f>
        <v>71754226</v>
      </c>
      <c r="E82" s="3">
        <f>E18+E63</f>
        <v>13174096.490000002</v>
      </c>
      <c r="F82" s="3">
        <f>F18+F63</f>
        <v>58580129.51</v>
      </c>
      <c r="H82" s="57">
        <f>D82-E82</f>
        <v>58580129.51</v>
      </c>
    </row>
    <row r="83" spans="1:6" ht="12.75">
      <c r="A83" s="120"/>
      <c r="B83" s="121"/>
      <c r="C83" s="122"/>
      <c r="D83" s="122"/>
      <c r="E83" s="122"/>
      <c r="F83" s="122"/>
    </row>
    <row r="84" spans="1:6" ht="12.75">
      <c r="A84" s="59"/>
      <c r="B84" s="30"/>
      <c r="C84" s="30"/>
      <c r="D84" s="58"/>
      <c r="E84" s="58"/>
      <c r="F84" s="58"/>
    </row>
    <row r="85" spans="1:6" ht="12.75">
      <c r="A85" s="59"/>
      <c r="B85" s="30"/>
      <c r="C85" s="30"/>
      <c r="D85" s="58"/>
      <c r="E85" s="58"/>
      <c r="F85" s="58"/>
    </row>
  </sheetData>
  <sheetProtection/>
  <mergeCells count="14">
    <mergeCell ref="C1:F1"/>
    <mergeCell ref="C2:F2"/>
    <mergeCell ref="C3:F3"/>
    <mergeCell ref="C4:F4"/>
    <mergeCell ref="A13:D13"/>
    <mergeCell ref="A14:F15"/>
    <mergeCell ref="B8:C8"/>
    <mergeCell ref="A9:D9"/>
    <mergeCell ref="A10:D10"/>
    <mergeCell ref="A11:D11"/>
    <mergeCell ref="D5:F5"/>
    <mergeCell ref="A6:E6"/>
    <mergeCell ref="B7:C7"/>
    <mergeCell ref="A12:D12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4" r:id="rId1"/>
  <rowBreaks count="1" manualBreakCount="1">
    <brk id="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88"/>
  <sheetViews>
    <sheetView view="pageBreakPreview" zoomScale="60" zoomScalePageLayoutView="0" workbookViewId="0" topLeftCell="A334">
      <selection activeCell="L4" sqref="L4"/>
    </sheetView>
  </sheetViews>
  <sheetFormatPr defaultColWidth="9.00390625" defaultRowHeight="12.75"/>
  <cols>
    <col min="1" max="1" width="40.75390625" style="0" customWidth="1"/>
    <col min="2" max="2" width="6.25390625" style="0" customWidth="1"/>
    <col min="3" max="3" width="25.75390625" style="50" customWidth="1"/>
    <col min="4" max="4" width="14.00390625" style="50" hidden="1" customWidth="1"/>
    <col min="5" max="5" width="3.75390625" style="50" hidden="1" customWidth="1"/>
    <col min="6" max="10" width="14.00390625" style="50" hidden="1" customWidth="1"/>
    <col min="11" max="12" width="16.25390625" style="55" customWidth="1"/>
    <col min="13" max="13" width="15.875" style="55" customWidth="1"/>
    <col min="14" max="14" width="13.375" style="0" bestFit="1" customWidth="1"/>
    <col min="15" max="15" width="13.875" style="0" customWidth="1"/>
    <col min="16" max="16" width="15.375" style="0" customWidth="1"/>
  </cols>
  <sheetData>
    <row r="1" spans="1:13" ht="15.75">
      <c r="A1" s="145" t="s">
        <v>126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 t="s">
        <v>127</v>
      </c>
      <c r="M2" s="147"/>
    </row>
    <row r="3" spans="1:13" ht="33.75">
      <c r="A3" s="32" t="s">
        <v>600</v>
      </c>
      <c r="B3" s="34" t="s">
        <v>505</v>
      </c>
      <c r="C3" s="34" t="s">
        <v>601</v>
      </c>
      <c r="D3" s="33"/>
      <c r="E3" s="33"/>
      <c r="F3" s="33"/>
      <c r="G3" s="33"/>
      <c r="H3" s="33"/>
      <c r="I3" s="33"/>
      <c r="J3" s="33"/>
      <c r="K3" s="34" t="s">
        <v>538</v>
      </c>
      <c r="L3" s="34" t="s">
        <v>500</v>
      </c>
      <c r="M3" s="34" t="s">
        <v>539</v>
      </c>
    </row>
    <row r="4" spans="1:16" ht="30">
      <c r="A4" s="35" t="s">
        <v>95</v>
      </c>
      <c r="B4" s="33">
        <v>200</v>
      </c>
      <c r="C4" s="33"/>
      <c r="D4" s="33"/>
      <c r="E4" s="33"/>
      <c r="F4" s="33"/>
      <c r="G4" s="33"/>
      <c r="H4" s="33"/>
      <c r="I4" s="33"/>
      <c r="J4" s="33"/>
      <c r="K4" s="51">
        <f>K5+K350</f>
        <v>80782426</v>
      </c>
      <c r="L4" s="51">
        <f>L5+L350</f>
        <v>11226991.969999999</v>
      </c>
      <c r="M4" s="51">
        <f>K4-L4</f>
        <v>69555434.03</v>
      </c>
      <c r="O4" s="124">
        <v>84633150.5</v>
      </c>
      <c r="P4" s="57">
        <f>K4-O4</f>
        <v>-3850724.5</v>
      </c>
    </row>
    <row r="5" spans="1:13" ht="60">
      <c r="A5" s="131" t="s">
        <v>59</v>
      </c>
      <c r="B5" s="132"/>
      <c r="C5" s="129" t="s">
        <v>602</v>
      </c>
      <c r="D5" s="129"/>
      <c r="E5" s="129"/>
      <c r="F5" s="129"/>
      <c r="G5" s="129"/>
      <c r="H5" s="129"/>
      <c r="I5" s="129"/>
      <c r="J5" s="129"/>
      <c r="K5" s="130">
        <f>K6+K99+K110+K139+K188+K283+K291+K318+K334+K342</f>
        <v>79971126</v>
      </c>
      <c r="L5" s="130">
        <f>L6+L99+L110+L139+L188+L283+L291+L318+L334+L342</f>
        <v>11071184.61</v>
      </c>
      <c r="M5" s="130">
        <f aca="true" t="shared" si="0" ref="M5:M29">K5-L5</f>
        <v>68899941.39</v>
      </c>
    </row>
    <row r="6" spans="1:13" ht="12.75">
      <c r="A6" s="36" t="s">
        <v>603</v>
      </c>
      <c r="B6" s="37"/>
      <c r="C6" s="38" t="s">
        <v>604</v>
      </c>
      <c r="D6" s="38"/>
      <c r="E6" s="38"/>
      <c r="F6" s="38"/>
      <c r="G6" s="38"/>
      <c r="H6" s="38"/>
      <c r="I6" s="38"/>
      <c r="J6" s="38"/>
      <c r="K6" s="52">
        <f>SUM(K7+K59+K66+K72)</f>
        <v>15830162</v>
      </c>
      <c r="L6" s="52">
        <f>SUM(L7+L59+L66+L72)</f>
        <v>2074847.0899999996</v>
      </c>
      <c r="M6" s="52">
        <f t="shared" si="0"/>
        <v>13755314.91</v>
      </c>
    </row>
    <row r="7" spans="1:16" ht="52.5">
      <c r="A7" s="36" t="s">
        <v>60</v>
      </c>
      <c r="B7" s="37"/>
      <c r="C7" s="38" t="s">
        <v>605</v>
      </c>
      <c r="D7" s="38"/>
      <c r="E7" s="38"/>
      <c r="F7" s="38"/>
      <c r="G7" s="38"/>
      <c r="H7" s="38"/>
      <c r="I7" s="38"/>
      <c r="J7" s="38"/>
      <c r="K7" s="52">
        <f>SUM(K8+K37)</f>
        <v>11714162</v>
      </c>
      <c r="L7" s="52">
        <f>L8+L37</f>
        <v>1784127.0899999996</v>
      </c>
      <c r="M7" s="52">
        <f t="shared" si="0"/>
        <v>9930034.91</v>
      </c>
      <c r="P7" s="57">
        <f>K4-78830076</f>
        <v>1952350</v>
      </c>
    </row>
    <row r="8" spans="1:13" ht="52.5">
      <c r="A8" s="36" t="s">
        <v>61</v>
      </c>
      <c r="B8" s="37"/>
      <c r="C8" s="38" t="s">
        <v>607</v>
      </c>
      <c r="D8" s="38"/>
      <c r="E8" s="38"/>
      <c r="F8" s="38"/>
      <c r="G8" s="38"/>
      <c r="H8" s="38"/>
      <c r="I8" s="38"/>
      <c r="J8" s="38"/>
      <c r="K8" s="52">
        <f>SUM(K9+K29)</f>
        <v>11213100</v>
      </c>
      <c r="L8" s="52">
        <f>SUM(L9+L29)</f>
        <v>1717281.8499999996</v>
      </c>
      <c r="M8" s="52">
        <f t="shared" si="0"/>
        <v>9495818.15</v>
      </c>
    </row>
    <row r="9" spans="1:13" ht="12.75">
      <c r="A9" s="64" t="s">
        <v>608</v>
      </c>
      <c r="B9" s="65"/>
      <c r="C9" s="66" t="s">
        <v>609</v>
      </c>
      <c r="D9" s="66"/>
      <c r="E9" s="66"/>
      <c r="F9" s="66"/>
      <c r="G9" s="66"/>
      <c r="H9" s="66"/>
      <c r="I9" s="66"/>
      <c r="J9" s="66"/>
      <c r="K9" s="67">
        <f>K10</f>
        <v>10388100</v>
      </c>
      <c r="L9" s="67">
        <f>L10</f>
        <v>1570626.4899999998</v>
      </c>
      <c r="M9" s="67">
        <f t="shared" si="0"/>
        <v>8817473.51</v>
      </c>
    </row>
    <row r="10" spans="1:14" ht="22.5">
      <c r="A10" s="68" t="s">
        <v>610</v>
      </c>
      <c r="B10" s="69"/>
      <c r="C10" s="70" t="s">
        <v>611</v>
      </c>
      <c r="D10" s="70"/>
      <c r="E10" s="70"/>
      <c r="F10" s="70"/>
      <c r="G10" s="70"/>
      <c r="H10" s="70"/>
      <c r="I10" s="70"/>
      <c r="J10" s="70"/>
      <c r="K10" s="71">
        <f>SUM(K11+K26)</f>
        <v>10388100</v>
      </c>
      <c r="L10" s="71">
        <f>SUM(L11+L26)</f>
        <v>1570626.4899999998</v>
      </c>
      <c r="M10" s="71">
        <f>SUM(M11+M26)</f>
        <v>8817473.51</v>
      </c>
      <c r="N10" s="57"/>
    </row>
    <row r="11" spans="1:15" ht="12.75">
      <c r="A11" s="68" t="s">
        <v>430</v>
      </c>
      <c r="B11" s="69"/>
      <c r="C11" s="70" t="s">
        <v>428</v>
      </c>
      <c r="D11" s="70"/>
      <c r="E11" s="70"/>
      <c r="F11" s="70"/>
      <c r="G11" s="70"/>
      <c r="H11" s="70"/>
      <c r="I11" s="70"/>
      <c r="J11" s="70"/>
      <c r="K11" s="71">
        <f>SUM(K12+K16+K23+K25)</f>
        <v>8752500</v>
      </c>
      <c r="L11" s="71">
        <f>SUM(L12+L16+L23+L25)</f>
        <v>1439719.1199999999</v>
      </c>
      <c r="M11" s="71">
        <f>K11-L11</f>
        <v>7312780.88</v>
      </c>
      <c r="N11" s="57"/>
      <c r="O11" s="57" t="e">
        <f>L21+L49+L134+L161+#REF!+#REF!+L171+L200+L227+L250+L271+L259+L264+L278+#REF!+#REF!</f>
        <v>#REF!</v>
      </c>
    </row>
    <row r="12" spans="1:14" ht="22.5">
      <c r="A12" s="68" t="s">
        <v>433</v>
      </c>
      <c r="B12" s="69"/>
      <c r="C12" s="70" t="s">
        <v>431</v>
      </c>
      <c r="D12" s="70"/>
      <c r="E12" s="70"/>
      <c r="F12" s="70"/>
      <c r="G12" s="70"/>
      <c r="H12" s="70"/>
      <c r="I12" s="70"/>
      <c r="J12" s="70"/>
      <c r="K12" s="71">
        <f>SUM(K13:K15)</f>
        <v>5970100</v>
      </c>
      <c r="L12" s="71">
        <f>SUM(L13:L15)</f>
        <v>1088001.16</v>
      </c>
      <c r="M12" s="71">
        <f>SUM(M13:M15)</f>
        <v>4882098.84</v>
      </c>
      <c r="N12" s="57"/>
    </row>
    <row r="13" spans="1:13" ht="12.75">
      <c r="A13" s="68" t="s">
        <v>516</v>
      </c>
      <c r="B13" s="69"/>
      <c r="C13" s="70" t="s">
        <v>104</v>
      </c>
      <c r="D13" s="70"/>
      <c r="E13" s="70"/>
      <c r="F13" s="70"/>
      <c r="G13" s="70"/>
      <c r="H13" s="70"/>
      <c r="I13" s="70"/>
      <c r="J13" s="70"/>
      <c r="K13" s="71">
        <v>4574500</v>
      </c>
      <c r="L13" s="71">
        <v>845434.23</v>
      </c>
      <c r="M13" s="71">
        <f t="shared" si="0"/>
        <v>3729065.77</v>
      </c>
    </row>
    <row r="14" spans="1:13" ht="12.75">
      <c r="A14" s="68" t="s">
        <v>519</v>
      </c>
      <c r="B14" s="69"/>
      <c r="C14" s="70" t="s">
        <v>106</v>
      </c>
      <c r="D14" s="70"/>
      <c r="E14" s="70"/>
      <c r="F14" s="70"/>
      <c r="G14" s="70"/>
      <c r="H14" s="70"/>
      <c r="I14" s="70"/>
      <c r="J14" s="70"/>
      <c r="K14" s="71">
        <v>14100</v>
      </c>
      <c r="L14" s="71">
        <v>6600</v>
      </c>
      <c r="M14" s="71">
        <f t="shared" si="0"/>
        <v>7500</v>
      </c>
    </row>
    <row r="15" spans="1:13" ht="12.75">
      <c r="A15" s="68" t="s">
        <v>517</v>
      </c>
      <c r="B15" s="69"/>
      <c r="C15" s="70" t="s">
        <v>105</v>
      </c>
      <c r="D15" s="70"/>
      <c r="E15" s="70"/>
      <c r="F15" s="70"/>
      <c r="G15" s="70"/>
      <c r="H15" s="70"/>
      <c r="I15" s="70"/>
      <c r="J15" s="70"/>
      <c r="K15" s="71">
        <v>1381500</v>
      </c>
      <c r="L15" s="71">
        <v>235966.93</v>
      </c>
      <c r="M15" s="71">
        <f t="shared" si="0"/>
        <v>1145533.07</v>
      </c>
    </row>
    <row r="16" spans="1:13" ht="12.75">
      <c r="A16" s="68" t="s">
        <v>434</v>
      </c>
      <c r="B16" s="69"/>
      <c r="C16" s="70" t="s">
        <v>432</v>
      </c>
      <c r="D16" s="70"/>
      <c r="E16" s="70"/>
      <c r="F16" s="70"/>
      <c r="G16" s="70"/>
      <c r="H16" s="70"/>
      <c r="I16" s="70"/>
      <c r="J16" s="70"/>
      <c r="K16" s="71">
        <f>SUM(K17:K22)</f>
        <v>2737200</v>
      </c>
      <c r="L16" s="71">
        <f>SUM(L17:L22)</f>
        <v>336548.64</v>
      </c>
      <c r="M16" s="71">
        <f>SUM(M17:M22)</f>
        <v>2400651.3600000003</v>
      </c>
    </row>
    <row r="17" spans="1:13" ht="12.75">
      <c r="A17" s="68" t="s">
        <v>520</v>
      </c>
      <c r="B17" s="69"/>
      <c r="C17" s="70" t="s">
        <v>107</v>
      </c>
      <c r="D17" s="70"/>
      <c r="E17" s="70"/>
      <c r="F17" s="70"/>
      <c r="G17" s="70"/>
      <c r="H17" s="70"/>
      <c r="I17" s="70"/>
      <c r="J17" s="70"/>
      <c r="K17" s="71">
        <v>243000</v>
      </c>
      <c r="L17" s="71">
        <v>53702.93</v>
      </c>
      <c r="M17" s="71">
        <f t="shared" si="0"/>
        <v>189297.07</v>
      </c>
    </row>
    <row r="18" spans="1:13" ht="12.75">
      <c r="A18" s="68" t="s">
        <v>521</v>
      </c>
      <c r="B18" s="69"/>
      <c r="C18" s="70" t="s">
        <v>108</v>
      </c>
      <c r="D18" s="70"/>
      <c r="E18" s="70"/>
      <c r="F18" s="70"/>
      <c r="G18" s="70"/>
      <c r="H18" s="70"/>
      <c r="I18" s="70"/>
      <c r="J18" s="70"/>
      <c r="K18" s="71">
        <v>94000</v>
      </c>
      <c r="L18" s="71">
        <v>52012.33</v>
      </c>
      <c r="M18" s="71">
        <f t="shared" si="0"/>
        <v>41987.67</v>
      </c>
    </row>
    <row r="19" spans="1:13" ht="12.75">
      <c r="A19" s="68" t="s">
        <v>522</v>
      </c>
      <c r="B19" s="69"/>
      <c r="C19" s="70" t="s">
        <v>109</v>
      </c>
      <c r="D19" s="70"/>
      <c r="E19" s="70"/>
      <c r="F19" s="70"/>
      <c r="G19" s="70"/>
      <c r="H19" s="70"/>
      <c r="I19" s="70"/>
      <c r="J19" s="70"/>
      <c r="K19" s="71">
        <v>533200</v>
      </c>
      <c r="L19" s="71">
        <v>22443.32</v>
      </c>
      <c r="M19" s="71">
        <f t="shared" si="0"/>
        <v>510756.68</v>
      </c>
    </row>
    <row r="20" spans="1:13" ht="12.75">
      <c r="A20" s="68" t="s">
        <v>435</v>
      </c>
      <c r="B20" s="69"/>
      <c r="C20" s="70" t="s">
        <v>110</v>
      </c>
      <c r="D20" s="70"/>
      <c r="E20" s="70"/>
      <c r="F20" s="70"/>
      <c r="G20" s="70"/>
      <c r="H20" s="70"/>
      <c r="I20" s="70"/>
      <c r="J20" s="70"/>
      <c r="K20" s="71">
        <v>992700</v>
      </c>
      <c r="L20" s="71">
        <v>86275.5</v>
      </c>
      <c r="M20" s="71">
        <f t="shared" si="0"/>
        <v>906424.5</v>
      </c>
    </row>
    <row r="21" spans="1:13" ht="12.75">
      <c r="A21" s="68" t="s">
        <v>535</v>
      </c>
      <c r="B21" s="69"/>
      <c r="C21" s="70" t="s">
        <v>111</v>
      </c>
      <c r="D21" s="70"/>
      <c r="E21" s="70"/>
      <c r="F21" s="70"/>
      <c r="G21" s="70"/>
      <c r="H21" s="70"/>
      <c r="I21" s="70"/>
      <c r="J21" s="70"/>
      <c r="K21" s="71">
        <v>175700</v>
      </c>
      <c r="L21" s="71">
        <f>25351.38+603.98</f>
        <v>25955.36</v>
      </c>
      <c r="M21" s="71">
        <f t="shared" si="0"/>
        <v>149744.64</v>
      </c>
    </row>
    <row r="22" spans="1:13" ht="12.75">
      <c r="A22" s="68" t="s">
        <v>523</v>
      </c>
      <c r="B22" s="69"/>
      <c r="C22" s="70" t="s">
        <v>112</v>
      </c>
      <c r="D22" s="70"/>
      <c r="E22" s="70"/>
      <c r="F22" s="70"/>
      <c r="G22" s="70"/>
      <c r="H22" s="70"/>
      <c r="I22" s="70"/>
      <c r="J22" s="70"/>
      <c r="K22" s="71">
        <v>698600</v>
      </c>
      <c r="L22" s="71">
        <v>96159.2</v>
      </c>
      <c r="M22" s="71">
        <f t="shared" si="0"/>
        <v>602440.8</v>
      </c>
    </row>
    <row r="23" spans="1:13" ht="12.75">
      <c r="A23" s="68" t="s">
        <v>486</v>
      </c>
      <c r="B23" s="69"/>
      <c r="C23" s="70" t="s">
        <v>219</v>
      </c>
      <c r="D23" s="70"/>
      <c r="E23" s="70"/>
      <c r="F23" s="70"/>
      <c r="G23" s="70"/>
      <c r="H23" s="70"/>
      <c r="I23" s="70"/>
      <c r="J23" s="70"/>
      <c r="K23" s="71">
        <f>K24</f>
        <v>0</v>
      </c>
      <c r="L23" s="71">
        <f>L24</f>
        <v>0</v>
      </c>
      <c r="M23" s="71">
        <f>K23-L23</f>
        <v>0</v>
      </c>
    </row>
    <row r="24" spans="1:13" ht="12.75">
      <c r="A24" s="68" t="s">
        <v>487</v>
      </c>
      <c r="B24" s="69"/>
      <c r="C24" s="70" t="s">
        <v>218</v>
      </c>
      <c r="D24" s="70"/>
      <c r="E24" s="70"/>
      <c r="F24" s="70"/>
      <c r="G24" s="70"/>
      <c r="H24" s="70"/>
      <c r="I24" s="70"/>
      <c r="J24" s="70"/>
      <c r="K24" s="71">
        <v>0</v>
      </c>
      <c r="L24" s="71">
        <v>0</v>
      </c>
      <c r="M24" s="71">
        <f t="shared" si="0"/>
        <v>0</v>
      </c>
    </row>
    <row r="25" spans="1:13" ht="12.75">
      <c r="A25" s="68" t="s">
        <v>518</v>
      </c>
      <c r="B25" s="69"/>
      <c r="C25" s="70" t="s">
        <v>113</v>
      </c>
      <c r="D25" s="70"/>
      <c r="E25" s="70"/>
      <c r="F25" s="70"/>
      <c r="G25" s="70"/>
      <c r="H25" s="70"/>
      <c r="I25" s="70"/>
      <c r="J25" s="70"/>
      <c r="K25" s="71">
        <v>45200</v>
      </c>
      <c r="L25" s="71">
        <v>15169.32</v>
      </c>
      <c r="M25" s="71">
        <f t="shared" si="0"/>
        <v>30030.68</v>
      </c>
    </row>
    <row r="26" spans="1:13" ht="12.75">
      <c r="A26" s="68" t="s">
        <v>436</v>
      </c>
      <c r="B26" s="69"/>
      <c r="C26" s="70" t="s">
        <v>429</v>
      </c>
      <c r="D26" s="70"/>
      <c r="E26" s="70"/>
      <c r="F26" s="70"/>
      <c r="G26" s="70"/>
      <c r="H26" s="70"/>
      <c r="I26" s="70"/>
      <c r="J26" s="70"/>
      <c r="K26" s="71">
        <f>SUM(K27:K28)</f>
        <v>1635600</v>
      </c>
      <c r="L26" s="71">
        <f>SUM(L27:L28)</f>
        <v>130907.37</v>
      </c>
      <c r="M26" s="71">
        <f>SUM(M27:M28)</f>
        <v>1504692.63</v>
      </c>
    </row>
    <row r="27" spans="1:13" ht="12.75">
      <c r="A27" s="68" t="s">
        <v>524</v>
      </c>
      <c r="B27" s="69"/>
      <c r="C27" s="70" t="s">
        <v>114</v>
      </c>
      <c r="D27" s="70"/>
      <c r="E27" s="70"/>
      <c r="F27" s="70"/>
      <c r="G27" s="70"/>
      <c r="H27" s="70"/>
      <c r="I27" s="70"/>
      <c r="J27" s="70"/>
      <c r="K27" s="71">
        <v>1106800</v>
      </c>
      <c r="L27" s="71">
        <v>28648.85</v>
      </c>
      <c r="M27" s="71">
        <f t="shared" si="0"/>
        <v>1078151.15</v>
      </c>
    </row>
    <row r="28" spans="1:16" ht="12.75">
      <c r="A28" s="68" t="s">
        <v>525</v>
      </c>
      <c r="B28" s="69"/>
      <c r="C28" s="70" t="s">
        <v>115</v>
      </c>
      <c r="D28" s="70"/>
      <c r="E28" s="70"/>
      <c r="F28" s="70"/>
      <c r="G28" s="70"/>
      <c r="H28" s="70"/>
      <c r="I28" s="70"/>
      <c r="J28" s="70"/>
      <c r="K28" s="71">
        <v>528800</v>
      </c>
      <c r="L28" s="71">
        <v>102258.52</v>
      </c>
      <c r="M28" s="71">
        <f t="shared" si="0"/>
        <v>426541.48</v>
      </c>
      <c r="P28" s="57"/>
    </row>
    <row r="29" spans="1:16" ht="34.5" customHeight="1">
      <c r="A29" s="64" t="s">
        <v>62</v>
      </c>
      <c r="B29" s="65"/>
      <c r="C29" s="66" t="s">
        <v>612</v>
      </c>
      <c r="D29" s="66"/>
      <c r="E29" s="66"/>
      <c r="F29" s="66"/>
      <c r="G29" s="66"/>
      <c r="H29" s="66"/>
      <c r="I29" s="66"/>
      <c r="J29" s="66"/>
      <c r="K29" s="67">
        <f>K30</f>
        <v>825000</v>
      </c>
      <c r="L29" s="67">
        <f>L30</f>
        <v>146655.36</v>
      </c>
      <c r="M29" s="67">
        <f t="shared" si="0"/>
        <v>678344.64</v>
      </c>
      <c r="P29" s="57"/>
    </row>
    <row r="30" spans="1:14" ht="22.5">
      <c r="A30" s="68" t="s">
        <v>610</v>
      </c>
      <c r="B30" s="72"/>
      <c r="C30" s="70" t="s">
        <v>613</v>
      </c>
      <c r="D30" s="70"/>
      <c r="E30" s="70"/>
      <c r="F30" s="70"/>
      <c r="G30" s="70"/>
      <c r="H30" s="70"/>
      <c r="I30" s="70"/>
      <c r="J30" s="70"/>
      <c r="K30" s="71">
        <f>SUM(K31)</f>
        <v>825000</v>
      </c>
      <c r="L30" s="71">
        <f>SUM(L31)</f>
        <v>146655.36</v>
      </c>
      <c r="M30" s="71">
        <f>SUM(M31)</f>
        <v>678344.64</v>
      </c>
      <c r="N30" s="57"/>
    </row>
    <row r="31" spans="1:14" ht="12.75">
      <c r="A31" s="68" t="s">
        <v>430</v>
      </c>
      <c r="B31" s="72"/>
      <c r="C31" s="70" t="s">
        <v>437</v>
      </c>
      <c r="D31" s="70"/>
      <c r="E31" s="70"/>
      <c r="F31" s="70"/>
      <c r="G31" s="70"/>
      <c r="H31" s="70"/>
      <c r="I31" s="70"/>
      <c r="J31" s="70"/>
      <c r="K31" s="71">
        <f>K32+K35</f>
        <v>825000</v>
      </c>
      <c r="L31" s="71">
        <f>L32+L35</f>
        <v>146655.36</v>
      </c>
      <c r="M31" s="71">
        <f>SUM(M33:M34)</f>
        <v>678344.64</v>
      </c>
      <c r="N31" s="57"/>
    </row>
    <row r="32" spans="1:14" ht="22.5">
      <c r="A32" s="68" t="s">
        <v>433</v>
      </c>
      <c r="B32" s="72"/>
      <c r="C32" s="70" t="s">
        <v>485</v>
      </c>
      <c r="D32" s="70"/>
      <c r="E32" s="70"/>
      <c r="F32" s="70"/>
      <c r="G32" s="70"/>
      <c r="H32" s="70"/>
      <c r="I32" s="70"/>
      <c r="J32" s="70"/>
      <c r="K32" s="71">
        <f>SUM(K33:K34)</f>
        <v>825000</v>
      </c>
      <c r="L32" s="71">
        <f>SUM(L33:L34)</f>
        <v>146655.36</v>
      </c>
      <c r="M32" s="71">
        <f>SUM(M34:M37)</f>
        <v>596082.76</v>
      </c>
      <c r="N32" s="57"/>
    </row>
    <row r="33" spans="1:14" ht="12.75">
      <c r="A33" s="68" t="s">
        <v>516</v>
      </c>
      <c r="B33" s="72"/>
      <c r="C33" s="70" t="s">
        <v>116</v>
      </c>
      <c r="D33" s="70"/>
      <c r="E33" s="70"/>
      <c r="F33" s="70"/>
      <c r="G33" s="70"/>
      <c r="H33" s="70"/>
      <c r="I33" s="70"/>
      <c r="J33" s="70"/>
      <c r="K33" s="71">
        <v>633600</v>
      </c>
      <c r="L33" s="71">
        <v>117121.36</v>
      </c>
      <c r="M33" s="71">
        <f>K33-L33</f>
        <v>516478.64</v>
      </c>
      <c r="N33" s="57"/>
    </row>
    <row r="34" spans="1:13" ht="12.75">
      <c r="A34" s="68" t="s">
        <v>517</v>
      </c>
      <c r="B34" s="72"/>
      <c r="C34" s="70" t="s">
        <v>117</v>
      </c>
      <c r="D34" s="70"/>
      <c r="E34" s="70"/>
      <c r="F34" s="70"/>
      <c r="G34" s="70"/>
      <c r="H34" s="70"/>
      <c r="I34" s="70"/>
      <c r="J34" s="70"/>
      <c r="K34" s="71">
        <v>191400</v>
      </c>
      <c r="L34" s="71">
        <v>29534</v>
      </c>
      <c r="M34" s="71">
        <f>K34-L34</f>
        <v>161866</v>
      </c>
    </row>
    <row r="35" spans="1:13" ht="12.75">
      <c r="A35" s="68" t="s">
        <v>486</v>
      </c>
      <c r="B35" s="69"/>
      <c r="C35" s="70" t="s">
        <v>238</v>
      </c>
      <c r="D35" s="70"/>
      <c r="E35" s="70"/>
      <c r="F35" s="70"/>
      <c r="G35" s="70"/>
      <c r="H35" s="70"/>
      <c r="I35" s="70"/>
      <c r="J35" s="70"/>
      <c r="K35" s="71">
        <f>K36</f>
        <v>0</v>
      </c>
      <c r="L35" s="71">
        <f>L36</f>
        <v>0</v>
      </c>
      <c r="M35" s="71">
        <f>K35-L35</f>
        <v>0</v>
      </c>
    </row>
    <row r="36" spans="1:13" ht="12.75">
      <c r="A36" s="68" t="s">
        <v>487</v>
      </c>
      <c r="B36" s="69"/>
      <c r="C36" s="70" t="s">
        <v>237</v>
      </c>
      <c r="D36" s="70"/>
      <c r="E36" s="70"/>
      <c r="F36" s="70"/>
      <c r="G36" s="70"/>
      <c r="H36" s="70"/>
      <c r="I36" s="70"/>
      <c r="J36" s="70"/>
      <c r="K36" s="71">
        <v>0</v>
      </c>
      <c r="L36" s="71">
        <v>0</v>
      </c>
      <c r="M36" s="71">
        <f>K36-L36</f>
        <v>0</v>
      </c>
    </row>
    <row r="37" spans="1:13" ht="12.75">
      <c r="A37" s="36" t="s">
        <v>555</v>
      </c>
      <c r="B37" s="37"/>
      <c r="C37" s="38" t="s">
        <v>614</v>
      </c>
      <c r="D37" s="38"/>
      <c r="E37" s="38"/>
      <c r="F37" s="38"/>
      <c r="G37" s="38"/>
      <c r="H37" s="38"/>
      <c r="I37" s="38"/>
      <c r="J37" s="38"/>
      <c r="K37" s="52">
        <f>K38+K54</f>
        <v>501062</v>
      </c>
      <c r="L37" s="52">
        <f>L38+L54</f>
        <v>66845.23999999999</v>
      </c>
      <c r="M37" s="52">
        <f aca="true" t="shared" si="1" ref="M37:M222">K37-L37</f>
        <v>434216.76</v>
      </c>
    </row>
    <row r="38" spans="1:13" ht="88.5" customHeight="1">
      <c r="A38" s="105" t="s">
        <v>63</v>
      </c>
      <c r="B38" s="37"/>
      <c r="C38" s="38" t="s">
        <v>200</v>
      </c>
      <c r="D38" s="38"/>
      <c r="E38" s="38"/>
      <c r="F38" s="38"/>
      <c r="G38" s="38"/>
      <c r="H38" s="38"/>
      <c r="I38" s="38"/>
      <c r="J38" s="38"/>
      <c r="K38" s="52">
        <f>K39</f>
        <v>499162</v>
      </c>
      <c r="L38" s="52">
        <f>L39</f>
        <v>66345.23999999999</v>
      </c>
      <c r="M38" s="52">
        <f aca="true" t="shared" si="2" ref="M38:M53">K38-L38</f>
        <v>432816.76</v>
      </c>
    </row>
    <row r="39" spans="1:13" ht="47.25" customHeight="1">
      <c r="A39" s="36" t="s">
        <v>216</v>
      </c>
      <c r="B39" s="37"/>
      <c r="C39" s="38" t="s">
        <v>215</v>
      </c>
      <c r="D39" s="38"/>
      <c r="E39" s="38"/>
      <c r="F39" s="38"/>
      <c r="G39" s="38"/>
      <c r="H39" s="38"/>
      <c r="I39" s="38"/>
      <c r="J39" s="38"/>
      <c r="K39" s="52">
        <f>K40</f>
        <v>499162</v>
      </c>
      <c r="L39" s="52">
        <f>L40</f>
        <v>66345.23999999999</v>
      </c>
      <c r="M39" s="52">
        <f t="shared" si="2"/>
        <v>432816.76</v>
      </c>
    </row>
    <row r="40" spans="1:13" ht="22.5">
      <c r="A40" s="68" t="s">
        <v>610</v>
      </c>
      <c r="B40" s="37"/>
      <c r="C40" s="80" t="s">
        <v>201</v>
      </c>
      <c r="D40" s="38"/>
      <c r="E40" s="38"/>
      <c r="F40" s="38"/>
      <c r="G40" s="38"/>
      <c r="H40" s="38"/>
      <c r="I40" s="38"/>
      <c r="J40" s="38"/>
      <c r="K40" s="81">
        <f>K41+K51</f>
        <v>499162</v>
      </c>
      <c r="L40" s="81">
        <f>L41+L51</f>
        <v>66345.23999999999</v>
      </c>
      <c r="M40" s="81">
        <f t="shared" si="2"/>
        <v>432816.76</v>
      </c>
    </row>
    <row r="41" spans="1:13" ht="12.75">
      <c r="A41" s="68" t="s">
        <v>430</v>
      </c>
      <c r="B41" s="37"/>
      <c r="C41" s="80" t="s">
        <v>202</v>
      </c>
      <c r="D41" s="38"/>
      <c r="E41" s="38"/>
      <c r="F41" s="38"/>
      <c r="G41" s="38"/>
      <c r="H41" s="38"/>
      <c r="I41" s="38"/>
      <c r="J41" s="38"/>
      <c r="K41" s="81">
        <f>K42+K46</f>
        <v>459300</v>
      </c>
      <c r="L41" s="81">
        <f>L42+L46</f>
        <v>66345.23999999999</v>
      </c>
      <c r="M41" s="81">
        <f t="shared" si="2"/>
        <v>392954.76</v>
      </c>
    </row>
    <row r="42" spans="1:13" ht="22.5">
      <c r="A42" s="68" t="s">
        <v>433</v>
      </c>
      <c r="B42" s="37"/>
      <c r="C42" s="80" t="s">
        <v>213</v>
      </c>
      <c r="D42" s="38"/>
      <c r="E42" s="38"/>
      <c r="F42" s="38"/>
      <c r="G42" s="38"/>
      <c r="H42" s="38"/>
      <c r="I42" s="38"/>
      <c r="J42" s="38"/>
      <c r="K42" s="81">
        <f>K43+K44+K45</f>
        <v>370000</v>
      </c>
      <c r="L42" s="81">
        <f>L43+L44+L45</f>
        <v>64705.24</v>
      </c>
      <c r="M42" s="81">
        <f t="shared" si="2"/>
        <v>305294.76</v>
      </c>
    </row>
    <row r="43" spans="1:13" ht="12.75">
      <c r="A43" s="68" t="s">
        <v>516</v>
      </c>
      <c r="B43" s="37"/>
      <c r="C43" s="80" t="s">
        <v>204</v>
      </c>
      <c r="D43" s="38"/>
      <c r="E43" s="38"/>
      <c r="F43" s="38"/>
      <c r="G43" s="38"/>
      <c r="H43" s="38"/>
      <c r="I43" s="38"/>
      <c r="J43" s="38"/>
      <c r="K43" s="81">
        <v>282800</v>
      </c>
      <c r="L43" s="81">
        <v>51367.24</v>
      </c>
      <c r="M43" s="81">
        <f t="shared" si="2"/>
        <v>231432.76</v>
      </c>
    </row>
    <row r="44" spans="1:13" ht="12.75">
      <c r="A44" s="68" t="s">
        <v>519</v>
      </c>
      <c r="B44" s="37"/>
      <c r="C44" s="80" t="s">
        <v>205</v>
      </c>
      <c r="D44" s="38"/>
      <c r="E44" s="38"/>
      <c r="F44" s="38"/>
      <c r="G44" s="38"/>
      <c r="H44" s="38"/>
      <c r="I44" s="38"/>
      <c r="J44" s="38"/>
      <c r="K44" s="81">
        <v>1800</v>
      </c>
      <c r="L44" s="81">
        <v>0</v>
      </c>
      <c r="M44" s="81">
        <f t="shared" si="2"/>
        <v>1800</v>
      </c>
    </row>
    <row r="45" spans="1:13" ht="12.75">
      <c r="A45" s="68" t="s">
        <v>517</v>
      </c>
      <c r="B45" s="37"/>
      <c r="C45" s="80" t="s">
        <v>206</v>
      </c>
      <c r="D45" s="38"/>
      <c r="E45" s="38"/>
      <c r="F45" s="38"/>
      <c r="G45" s="38"/>
      <c r="H45" s="38"/>
      <c r="I45" s="38"/>
      <c r="J45" s="38"/>
      <c r="K45" s="81">
        <v>85400</v>
      </c>
      <c r="L45" s="81">
        <v>13338</v>
      </c>
      <c r="M45" s="81">
        <f t="shared" si="2"/>
        <v>72062</v>
      </c>
    </row>
    <row r="46" spans="1:13" ht="12.75">
      <c r="A46" s="68" t="s">
        <v>434</v>
      </c>
      <c r="B46" s="37"/>
      <c r="C46" s="80" t="s">
        <v>214</v>
      </c>
      <c r="D46" s="38"/>
      <c r="E46" s="38"/>
      <c r="F46" s="38"/>
      <c r="G46" s="38"/>
      <c r="H46" s="38"/>
      <c r="I46" s="38"/>
      <c r="J46" s="38"/>
      <c r="K46" s="81">
        <f>K47+K48+K49+K50</f>
        <v>89300</v>
      </c>
      <c r="L46" s="81">
        <f>L47+L48+L49+L50</f>
        <v>1640</v>
      </c>
      <c r="M46" s="81">
        <f t="shared" si="2"/>
        <v>87660</v>
      </c>
    </row>
    <row r="47" spans="1:13" ht="12.75">
      <c r="A47" s="68" t="s">
        <v>520</v>
      </c>
      <c r="B47" s="37"/>
      <c r="C47" s="80" t="s">
        <v>207</v>
      </c>
      <c r="D47" s="38"/>
      <c r="E47" s="38"/>
      <c r="F47" s="38"/>
      <c r="G47" s="38"/>
      <c r="H47" s="38"/>
      <c r="I47" s="38"/>
      <c r="J47" s="38"/>
      <c r="K47" s="81">
        <v>22600</v>
      </c>
      <c r="L47" s="81">
        <v>1640</v>
      </c>
      <c r="M47" s="81">
        <f t="shared" si="2"/>
        <v>20960</v>
      </c>
    </row>
    <row r="48" spans="1:13" ht="12.75">
      <c r="A48" s="68" t="s">
        <v>521</v>
      </c>
      <c r="B48" s="37"/>
      <c r="C48" s="80" t="s">
        <v>208</v>
      </c>
      <c r="D48" s="38"/>
      <c r="E48" s="38"/>
      <c r="F48" s="38"/>
      <c r="G48" s="38"/>
      <c r="H48" s="38"/>
      <c r="I48" s="38"/>
      <c r="J48" s="38"/>
      <c r="K48" s="81">
        <v>8700</v>
      </c>
      <c r="L48" s="81">
        <v>0</v>
      </c>
      <c r="M48" s="81">
        <f t="shared" si="2"/>
        <v>8700</v>
      </c>
    </row>
    <row r="49" spans="1:13" ht="12.75">
      <c r="A49" s="68" t="s">
        <v>535</v>
      </c>
      <c r="B49" s="37"/>
      <c r="C49" s="80" t="s">
        <v>209</v>
      </c>
      <c r="D49" s="38"/>
      <c r="E49" s="38"/>
      <c r="F49" s="38"/>
      <c r="G49" s="38"/>
      <c r="H49" s="38"/>
      <c r="I49" s="38"/>
      <c r="J49" s="38"/>
      <c r="K49" s="81">
        <v>5000</v>
      </c>
      <c r="L49" s="81">
        <v>0</v>
      </c>
      <c r="M49" s="81">
        <f t="shared" si="2"/>
        <v>5000</v>
      </c>
    </row>
    <row r="50" spans="1:13" ht="12.75">
      <c r="A50" s="68" t="s">
        <v>523</v>
      </c>
      <c r="B50" s="37"/>
      <c r="C50" s="80" t="s">
        <v>210</v>
      </c>
      <c r="D50" s="38"/>
      <c r="E50" s="38"/>
      <c r="F50" s="38"/>
      <c r="G50" s="38"/>
      <c r="H50" s="38"/>
      <c r="I50" s="38"/>
      <c r="J50" s="38"/>
      <c r="K50" s="81">
        <v>53000</v>
      </c>
      <c r="L50" s="81">
        <v>0</v>
      </c>
      <c r="M50" s="81">
        <f t="shared" si="2"/>
        <v>53000</v>
      </c>
    </row>
    <row r="51" spans="1:13" ht="12.75">
      <c r="A51" s="68" t="s">
        <v>436</v>
      </c>
      <c r="B51" s="37"/>
      <c r="C51" s="80" t="s">
        <v>203</v>
      </c>
      <c r="D51" s="38"/>
      <c r="E51" s="38"/>
      <c r="F51" s="38"/>
      <c r="G51" s="38"/>
      <c r="H51" s="38"/>
      <c r="I51" s="38"/>
      <c r="J51" s="38"/>
      <c r="K51" s="81">
        <f>K52+K53</f>
        <v>39862</v>
      </c>
      <c r="L51" s="81">
        <f>L52+L53</f>
        <v>0</v>
      </c>
      <c r="M51" s="81">
        <f t="shared" si="2"/>
        <v>39862</v>
      </c>
    </row>
    <row r="52" spans="1:13" ht="12.75">
      <c r="A52" s="68" t="s">
        <v>524</v>
      </c>
      <c r="B52" s="37"/>
      <c r="C52" s="80" t="s">
        <v>211</v>
      </c>
      <c r="D52" s="38"/>
      <c r="E52" s="38"/>
      <c r="F52" s="38"/>
      <c r="G52" s="38"/>
      <c r="H52" s="38"/>
      <c r="I52" s="38"/>
      <c r="J52" s="38"/>
      <c r="K52" s="81">
        <v>4500</v>
      </c>
      <c r="L52" s="81">
        <v>0</v>
      </c>
      <c r="M52" s="81">
        <f t="shared" si="2"/>
        <v>4500</v>
      </c>
    </row>
    <row r="53" spans="1:13" ht="12.75">
      <c r="A53" s="68" t="s">
        <v>525</v>
      </c>
      <c r="B53" s="37"/>
      <c r="C53" s="80" t="s">
        <v>212</v>
      </c>
      <c r="D53" s="38"/>
      <c r="E53" s="38"/>
      <c r="F53" s="38"/>
      <c r="G53" s="38"/>
      <c r="H53" s="38"/>
      <c r="I53" s="38"/>
      <c r="J53" s="38"/>
      <c r="K53" s="81">
        <v>35362</v>
      </c>
      <c r="L53" s="81">
        <v>0</v>
      </c>
      <c r="M53" s="81">
        <f t="shared" si="2"/>
        <v>35362</v>
      </c>
    </row>
    <row r="54" spans="1:13" ht="84">
      <c r="A54" s="73" t="s">
        <v>64</v>
      </c>
      <c r="B54" s="65"/>
      <c r="C54" s="66" t="s">
        <v>615</v>
      </c>
      <c r="D54" s="66"/>
      <c r="E54" s="66"/>
      <c r="F54" s="66"/>
      <c r="G54" s="66"/>
      <c r="H54" s="66"/>
      <c r="I54" s="66"/>
      <c r="J54" s="66"/>
      <c r="K54" s="67">
        <f>SUM(K55)</f>
        <v>1900</v>
      </c>
      <c r="L54" s="67">
        <f>L55</f>
        <v>500</v>
      </c>
      <c r="M54" s="67">
        <f t="shared" si="1"/>
        <v>1400</v>
      </c>
    </row>
    <row r="55" spans="1:13" ht="12.75">
      <c r="A55" s="68" t="s">
        <v>616</v>
      </c>
      <c r="B55" s="69"/>
      <c r="C55" s="70" t="s">
        <v>617</v>
      </c>
      <c r="D55" s="70"/>
      <c r="E55" s="70"/>
      <c r="F55" s="70"/>
      <c r="G55" s="70"/>
      <c r="H55" s="70"/>
      <c r="I55" s="70"/>
      <c r="J55" s="70"/>
      <c r="K55" s="71">
        <f>SUM(K56)</f>
        <v>1900</v>
      </c>
      <c r="L55" s="71">
        <f>SUM(L56)</f>
        <v>500</v>
      </c>
      <c r="M55" s="71">
        <f t="shared" si="1"/>
        <v>1400</v>
      </c>
    </row>
    <row r="56" spans="1:13" ht="12.75">
      <c r="A56" s="68" t="s">
        <v>430</v>
      </c>
      <c r="B56" s="69"/>
      <c r="C56" s="70" t="s">
        <v>438</v>
      </c>
      <c r="D56" s="70"/>
      <c r="E56" s="70"/>
      <c r="F56" s="70"/>
      <c r="G56" s="70"/>
      <c r="H56" s="70"/>
      <c r="I56" s="70"/>
      <c r="J56" s="70"/>
      <c r="K56" s="71">
        <f>SUM(K57)</f>
        <v>1900</v>
      </c>
      <c r="L56" s="71">
        <f>SUM(L57)</f>
        <v>500</v>
      </c>
      <c r="M56" s="71">
        <f>K56-L56</f>
        <v>1400</v>
      </c>
    </row>
    <row r="57" spans="1:13" ht="12.75">
      <c r="A57" s="68" t="s">
        <v>440</v>
      </c>
      <c r="B57" s="69"/>
      <c r="C57" s="70" t="s">
        <v>439</v>
      </c>
      <c r="D57" s="70"/>
      <c r="E57" s="70"/>
      <c r="F57" s="70"/>
      <c r="G57" s="70"/>
      <c r="H57" s="70"/>
      <c r="I57" s="70"/>
      <c r="J57" s="70"/>
      <c r="K57" s="71">
        <f>SUM(K58)</f>
        <v>1900</v>
      </c>
      <c r="L57" s="71">
        <f>SUM(L58)</f>
        <v>500</v>
      </c>
      <c r="M57" s="71">
        <f>K57-L57</f>
        <v>1400</v>
      </c>
    </row>
    <row r="58" spans="1:13" ht="22.5">
      <c r="A58" s="68" t="s">
        <v>441</v>
      </c>
      <c r="B58" s="69"/>
      <c r="C58" s="70" t="s">
        <v>421</v>
      </c>
      <c r="D58" s="70"/>
      <c r="E58" s="70"/>
      <c r="F58" s="70"/>
      <c r="G58" s="70"/>
      <c r="H58" s="70"/>
      <c r="I58" s="70"/>
      <c r="J58" s="70"/>
      <c r="K58" s="71">
        <v>1900</v>
      </c>
      <c r="L58" s="71">
        <v>500</v>
      </c>
      <c r="M58" s="71">
        <f t="shared" si="1"/>
        <v>1400</v>
      </c>
    </row>
    <row r="59" spans="1:13" ht="42">
      <c r="A59" s="36" t="s">
        <v>618</v>
      </c>
      <c r="B59" s="37"/>
      <c r="C59" s="38" t="s">
        <v>619</v>
      </c>
      <c r="D59" s="38"/>
      <c r="E59" s="38"/>
      <c r="F59" s="38"/>
      <c r="G59" s="38"/>
      <c r="H59" s="38"/>
      <c r="I59" s="38"/>
      <c r="J59" s="38"/>
      <c r="K59" s="52">
        <f aca="true" t="shared" si="3" ref="K59:K64">SUM(K60)</f>
        <v>106500</v>
      </c>
      <c r="L59" s="52">
        <f>L60</f>
        <v>26700</v>
      </c>
      <c r="M59" s="52">
        <f t="shared" si="1"/>
        <v>79800</v>
      </c>
    </row>
    <row r="60" spans="1:13" ht="12.75">
      <c r="A60" s="36" t="s">
        <v>555</v>
      </c>
      <c r="B60" s="37"/>
      <c r="C60" s="38" t="s">
        <v>620</v>
      </c>
      <c r="D60" s="38"/>
      <c r="E60" s="38"/>
      <c r="F60" s="38"/>
      <c r="G60" s="38"/>
      <c r="H60" s="38"/>
      <c r="I60" s="38"/>
      <c r="J60" s="38"/>
      <c r="K60" s="52">
        <f t="shared" si="3"/>
        <v>106500</v>
      </c>
      <c r="L60" s="52">
        <f>L61</f>
        <v>26700</v>
      </c>
      <c r="M60" s="52">
        <f t="shared" si="1"/>
        <v>79800</v>
      </c>
    </row>
    <row r="61" spans="1:13" ht="84">
      <c r="A61" s="73" t="s">
        <v>64</v>
      </c>
      <c r="B61" s="65"/>
      <c r="C61" s="66" t="s">
        <v>621</v>
      </c>
      <c r="D61" s="66"/>
      <c r="E61" s="66"/>
      <c r="F61" s="66"/>
      <c r="G61" s="66"/>
      <c r="H61" s="66"/>
      <c r="I61" s="66"/>
      <c r="J61" s="66"/>
      <c r="K61" s="67">
        <f t="shared" si="3"/>
        <v>106500</v>
      </c>
      <c r="L61" s="67">
        <f>L62</f>
        <v>26700</v>
      </c>
      <c r="M61" s="67">
        <f t="shared" si="1"/>
        <v>79800</v>
      </c>
    </row>
    <row r="62" spans="1:13" ht="12.75">
      <c r="A62" s="68" t="s">
        <v>616</v>
      </c>
      <c r="B62" s="69"/>
      <c r="C62" s="70" t="s">
        <v>622</v>
      </c>
      <c r="D62" s="70"/>
      <c r="E62" s="70"/>
      <c r="F62" s="70"/>
      <c r="G62" s="70"/>
      <c r="H62" s="70"/>
      <c r="I62" s="70"/>
      <c r="J62" s="70"/>
      <c r="K62" s="71">
        <f t="shared" si="3"/>
        <v>106500</v>
      </c>
      <c r="L62" s="71">
        <f>SUM(L63)</f>
        <v>26700</v>
      </c>
      <c r="M62" s="71">
        <f t="shared" si="1"/>
        <v>79800</v>
      </c>
    </row>
    <row r="63" spans="1:13" ht="12.75">
      <c r="A63" s="68" t="s">
        <v>430</v>
      </c>
      <c r="B63" s="69"/>
      <c r="C63" s="70" t="s">
        <v>442</v>
      </c>
      <c r="D63" s="70"/>
      <c r="E63" s="70"/>
      <c r="F63" s="70"/>
      <c r="G63" s="70"/>
      <c r="H63" s="70"/>
      <c r="I63" s="70"/>
      <c r="J63" s="70"/>
      <c r="K63" s="71">
        <f t="shared" si="3"/>
        <v>106500</v>
      </c>
      <c r="L63" s="71">
        <f>SUM(L64)</f>
        <v>26700</v>
      </c>
      <c r="M63" s="71">
        <f t="shared" si="1"/>
        <v>79800</v>
      </c>
    </row>
    <row r="64" spans="1:13" ht="12.75">
      <c r="A64" s="68" t="s">
        <v>440</v>
      </c>
      <c r="B64" s="69"/>
      <c r="C64" s="70" t="s">
        <v>443</v>
      </c>
      <c r="D64" s="70"/>
      <c r="E64" s="70"/>
      <c r="F64" s="70"/>
      <c r="G64" s="70"/>
      <c r="H64" s="70"/>
      <c r="I64" s="70"/>
      <c r="J64" s="70"/>
      <c r="K64" s="71">
        <f t="shared" si="3"/>
        <v>106500</v>
      </c>
      <c r="L64" s="71">
        <f>SUM(L65)</f>
        <v>26700</v>
      </c>
      <c r="M64" s="71">
        <f t="shared" si="1"/>
        <v>79800</v>
      </c>
    </row>
    <row r="65" spans="1:13" ht="22.5">
      <c r="A65" s="68" t="s">
        <v>441</v>
      </c>
      <c r="B65" s="69"/>
      <c r="C65" s="70" t="s">
        <v>422</v>
      </c>
      <c r="D65" s="70"/>
      <c r="E65" s="70"/>
      <c r="F65" s="70"/>
      <c r="G65" s="70"/>
      <c r="H65" s="70"/>
      <c r="I65" s="70"/>
      <c r="J65" s="70"/>
      <c r="K65" s="71">
        <v>106500</v>
      </c>
      <c r="L65" s="71">
        <v>26700</v>
      </c>
      <c r="M65" s="71">
        <f t="shared" si="1"/>
        <v>79800</v>
      </c>
    </row>
    <row r="66" spans="1:13" ht="12.75">
      <c r="A66" s="36" t="s">
        <v>527</v>
      </c>
      <c r="B66" s="37"/>
      <c r="C66" s="38" t="s">
        <v>623</v>
      </c>
      <c r="D66" s="38"/>
      <c r="E66" s="38"/>
      <c r="F66" s="38"/>
      <c r="G66" s="38"/>
      <c r="H66" s="38"/>
      <c r="I66" s="38"/>
      <c r="J66" s="38"/>
      <c r="K66" s="52">
        <f aca="true" t="shared" si="4" ref="K66:L68">K67</f>
        <v>2364900</v>
      </c>
      <c r="L66" s="52">
        <f t="shared" si="4"/>
        <v>0</v>
      </c>
      <c r="M66" s="52">
        <f t="shared" si="1"/>
        <v>2364900</v>
      </c>
    </row>
    <row r="67" spans="1:13" ht="12.75">
      <c r="A67" s="36" t="s">
        <v>527</v>
      </c>
      <c r="B67" s="37"/>
      <c r="C67" s="38" t="s">
        <v>624</v>
      </c>
      <c r="D67" s="38"/>
      <c r="E67" s="38"/>
      <c r="F67" s="38"/>
      <c r="G67" s="38"/>
      <c r="H67" s="38"/>
      <c r="I67" s="38"/>
      <c r="J67" s="38"/>
      <c r="K67" s="52">
        <f t="shared" si="4"/>
        <v>2364900</v>
      </c>
      <c r="L67" s="52">
        <f t="shared" si="4"/>
        <v>0</v>
      </c>
      <c r="M67" s="52">
        <f t="shared" si="1"/>
        <v>2364900</v>
      </c>
    </row>
    <row r="68" spans="1:13" ht="12.75">
      <c r="A68" s="64" t="s">
        <v>625</v>
      </c>
      <c r="B68" s="65"/>
      <c r="C68" s="66" t="s">
        <v>626</v>
      </c>
      <c r="D68" s="66"/>
      <c r="E68" s="66"/>
      <c r="F68" s="66"/>
      <c r="G68" s="66"/>
      <c r="H68" s="66"/>
      <c r="I68" s="66"/>
      <c r="J68" s="66"/>
      <c r="K68" s="67">
        <f t="shared" si="4"/>
        <v>2364900</v>
      </c>
      <c r="L68" s="67">
        <f t="shared" si="4"/>
        <v>0</v>
      </c>
      <c r="M68" s="67">
        <f t="shared" si="1"/>
        <v>2364900</v>
      </c>
    </row>
    <row r="69" spans="1:13" ht="12.75">
      <c r="A69" s="68" t="s">
        <v>518</v>
      </c>
      <c r="B69" s="69"/>
      <c r="C69" s="70" t="s">
        <v>627</v>
      </c>
      <c r="D69" s="70"/>
      <c r="E69" s="70"/>
      <c r="F69" s="70"/>
      <c r="G69" s="70"/>
      <c r="H69" s="70"/>
      <c r="I69" s="70"/>
      <c r="J69" s="70"/>
      <c r="K69" s="71">
        <f>SUM(K70)</f>
        <v>2364900</v>
      </c>
      <c r="L69" s="71">
        <f>SUM(L70)</f>
        <v>0</v>
      </c>
      <c r="M69" s="71">
        <f t="shared" si="1"/>
        <v>2364900</v>
      </c>
    </row>
    <row r="70" spans="1:13" ht="12.75">
      <c r="A70" s="68" t="s">
        <v>430</v>
      </c>
      <c r="B70" s="69"/>
      <c r="C70" s="70" t="s">
        <v>444</v>
      </c>
      <c r="D70" s="70"/>
      <c r="E70" s="70"/>
      <c r="F70" s="70"/>
      <c r="G70" s="70"/>
      <c r="H70" s="70"/>
      <c r="I70" s="70"/>
      <c r="J70" s="70"/>
      <c r="K70" s="71">
        <f>SUM(K71)</f>
        <v>2364900</v>
      </c>
      <c r="L70" s="71">
        <f>SUM(L71)</f>
        <v>0</v>
      </c>
      <c r="M70" s="71">
        <f>SUM(M71)</f>
        <v>2364900</v>
      </c>
    </row>
    <row r="71" spans="1:13" ht="12.75">
      <c r="A71" s="68" t="s">
        <v>518</v>
      </c>
      <c r="B71" s="69"/>
      <c r="C71" s="70" t="s">
        <v>121</v>
      </c>
      <c r="D71" s="70"/>
      <c r="E71" s="70"/>
      <c r="F71" s="70"/>
      <c r="G71" s="70"/>
      <c r="H71" s="70"/>
      <c r="I71" s="70"/>
      <c r="J71" s="70"/>
      <c r="K71" s="71">
        <v>2364900</v>
      </c>
      <c r="L71" s="71">
        <v>0</v>
      </c>
      <c r="M71" s="71">
        <f t="shared" si="1"/>
        <v>2364900</v>
      </c>
    </row>
    <row r="72" spans="1:13" ht="12.75">
      <c r="A72" s="36" t="s">
        <v>628</v>
      </c>
      <c r="B72" s="37"/>
      <c r="C72" s="38" t="s">
        <v>629</v>
      </c>
      <c r="D72" s="38"/>
      <c r="E72" s="38"/>
      <c r="F72" s="38"/>
      <c r="G72" s="38"/>
      <c r="H72" s="38"/>
      <c r="I72" s="38"/>
      <c r="J72" s="38"/>
      <c r="K72" s="52">
        <f>SUM(K73+K86+K92)</f>
        <v>1644600</v>
      </c>
      <c r="L72" s="52">
        <f>SUM(L73+L86+L92)</f>
        <v>264020</v>
      </c>
      <c r="M72" s="52">
        <f t="shared" si="1"/>
        <v>1380580</v>
      </c>
    </row>
    <row r="73" spans="1:13" ht="31.5">
      <c r="A73" s="36" t="s">
        <v>630</v>
      </c>
      <c r="B73" s="37"/>
      <c r="C73" s="38" t="s">
        <v>631</v>
      </c>
      <c r="D73" s="38"/>
      <c r="E73" s="38"/>
      <c r="F73" s="38"/>
      <c r="G73" s="38"/>
      <c r="H73" s="38"/>
      <c r="I73" s="38"/>
      <c r="J73" s="38"/>
      <c r="K73" s="52">
        <f aca="true" t="shared" si="5" ref="K73:K78">SUM(K74)</f>
        <v>633000</v>
      </c>
      <c r="L73" s="52">
        <f>L74</f>
        <v>14120</v>
      </c>
      <c r="M73" s="52">
        <f t="shared" si="1"/>
        <v>618880</v>
      </c>
    </row>
    <row r="74" spans="1:13" ht="21">
      <c r="A74" s="36" t="s">
        <v>632</v>
      </c>
      <c r="B74" s="37"/>
      <c r="C74" s="38" t="s">
        <v>633</v>
      </c>
      <c r="D74" s="38"/>
      <c r="E74" s="38"/>
      <c r="F74" s="38"/>
      <c r="G74" s="38"/>
      <c r="H74" s="38"/>
      <c r="I74" s="38"/>
      <c r="J74" s="38"/>
      <c r="K74" s="52">
        <f>K75+K80</f>
        <v>633000</v>
      </c>
      <c r="L74" s="52">
        <f>L75+L80</f>
        <v>14120</v>
      </c>
      <c r="M74" s="52">
        <f t="shared" si="1"/>
        <v>618880</v>
      </c>
    </row>
    <row r="75" spans="1:13" ht="26.25" customHeight="1">
      <c r="A75" s="64" t="s">
        <v>634</v>
      </c>
      <c r="B75" s="65"/>
      <c r="C75" s="66" t="s">
        <v>635</v>
      </c>
      <c r="D75" s="66"/>
      <c r="E75" s="66"/>
      <c r="F75" s="66"/>
      <c r="G75" s="66"/>
      <c r="H75" s="66"/>
      <c r="I75" s="66"/>
      <c r="J75" s="66"/>
      <c r="K75" s="67">
        <f t="shared" si="5"/>
        <v>410000</v>
      </c>
      <c r="L75" s="67">
        <f>L76</f>
        <v>14120</v>
      </c>
      <c r="M75" s="67">
        <f t="shared" si="1"/>
        <v>395880</v>
      </c>
    </row>
    <row r="76" spans="1:13" ht="22.5">
      <c r="A76" s="68" t="s">
        <v>610</v>
      </c>
      <c r="B76" s="69"/>
      <c r="C76" s="70" t="s">
        <v>636</v>
      </c>
      <c r="D76" s="70"/>
      <c r="E76" s="70"/>
      <c r="F76" s="70"/>
      <c r="G76" s="70"/>
      <c r="H76" s="70"/>
      <c r="I76" s="70"/>
      <c r="J76" s="70"/>
      <c r="K76" s="71">
        <f t="shared" si="5"/>
        <v>410000</v>
      </c>
      <c r="L76" s="71">
        <f>SUM(L77)</f>
        <v>14120</v>
      </c>
      <c r="M76" s="71">
        <f t="shared" si="1"/>
        <v>395880</v>
      </c>
    </row>
    <row r="77" spans="1:13" ht="12.75">
      <c r="A77" s="68" t="s">
        <v>430</v>
      </c>
      <c r="B77" s="69"/>
      <c r="C77" s="70" t="s">
        <v>445</v>
      </c>
      <c r="D77" s="70"/>
      <c r="E77" s="70"/>
      <c r="F77" s="70"/>
      <c r="G77" s="70"/>
      <c r="H77" s="70"/>
      <c r="I77" s="70"/>
      <c r="J77" s="70"/>
      <c r="K77" s="71">
        <f t="shared" si="5"/>
        <v>410000</v>
      </c>
      <c r="L77" s="71">
        <f>SUM(L78)</f>
        <v>14120</v>
      </c>
      <c r="M77" s="71">
        <f t="shared" si="1"/>
        <v>395880</v>
      </c>
    </row>
    <row r="78" spans="1:13" ht="12.75">
      <c r="A78" s="68" t="s">
        <v>434</v>
      </c>
      <c r="B78" s="69"/>
      <c r="C78" s="70" t="s">
        <v>446</v>
      </c>
      <c r="D78" s="70"/>
      <c r="E78" s="70"/>
      <c r="F78" s="70"/>
      <c r="G78" s="70"/>
      <c r="H78" s="70"/>
      <c r="I78" s="70"/>
      <c r="J78" s="70"/>
      <c r="K78" s="71">
        <f t="shared" si="5"/>
        <v>410000</v>
      </c>
      <c r="L78" s="71">
        <f>SUM(L79)</f>
        <v>14120</v>
      </c>
      <c r="M78" s="71">
        <f t="shared" si="1"/>
        <v>395880</v>
      </c>
    </row>
    <row r="79" spans="1:13" ht="12.75">
      <c r="A79" s="68" t="s">
        <v>523</v>
      </c>
      <c r="B79" s="69"/>
      <c r="C79" s="70" t="s">
        <v>123</v>
      </c>
      <c r="D79" s="70"/>
      <c r="E79" s="70"/>
      <c r="F79" s="70"/>
      <c r="G79" s="70"/>
      <c r="H79" s="70"/>
      <c r="I79" s="70"/>
      <c r="J79" s="70"/>
      <c r="K79" s="71">
        <v>410000</v>
      </c>
      <c r="L79" s="71">
        <v>14120</v>
      </c>
      <c r="M79" s="71">
        <f t="shared" si="1"/>
        <v>395880</v>
      </c>
    </row>
    <row r="80" spans="1:13" ht="12.75">
      <c r="A80" s="36" t="s">
        <v>265</v>
      </c>
      <c r="B80" s="69"/>
      <c r="C80" s="66" t="s">
        <v>266</v>
      </c>
      <c r="D80" s="66"/>
      <c r="E80" s="66"/>
      <c r="F80" s="66"/>
      <c r="G80" s="66"/>
      <c r="H80" s="66"/>
      <c r="I80" s="66"/>
      <c r="J80" s="66"/>
      <c r="K80" s="67">
        <f>K81</f>
        <v>223000</v>
      </c>
      <c r="L80" s="67">
        <f>L81</f>
        <v>0</v>
      </c>
      <c r="M80" s="67">
        <f t="shared" si="1"/>
        <v>223000</v>
      </c>
    </row>
    <row r="81" spans="1:13" ht="22.5">
      <c r="A81" s="68" t="s">
        <v>610</v>
      </c>
      <c r="B81" s="69"/>
      <c r="C81" s="70" t="s">
        <v>259</v>
      </c>
      <c r="D81" s="70"/>
      <c r="E81" s="70"/>
      <c r="F81" s="70"/>
      <c r="G81" s="70"/>
      <c r="H81" s="70"/>
      <c r="I81" s="70"/>
      <c r="J81" s="70"/>
      <c r="K81" s="71">
        <f>K82</f>
        <v>223000</v>
      </c>
      <c r="L81" s="71">
        <f>L82</f>
        <v>0</v>
      </c>
      <c r="M81" s="71">
        <f t="shared" si="1"/>
        <v>223000</v>
      </c>
    </row>
    <row r="82" spans="1:13" ht="12.75">
      <c r="A82" s="68" t="s">
        <v>430</v>
      </c>
      <c r="B82" s="69"/>
      <c r="C82" s="70" t="s">
        <v>261</v>
      </c>
      <c r="D82" s="70"/>
      <c r="E82" s="70"/>
      <c r="F82" s="70"/>
      <c r="G82" s="70"/>
      <c r="H82" s="70"/>
      <c r="I82" s="70"/>
      <c r="J82" s="70"/>
      <c r="K82" s="71">
        <f>K83+K85</f>
        <v>223000</v>
      </c>
      <c r="L82" s="71">
        <f>L83+L85</f>
        <v>0</v>
      </c>
      <c r="M82" s="71">
        <f t="shared" si="1"/>
        <v>223000</v>
      </c>
    </row>
    <row r="83" spans="1:13" ht="12.75">
      <c r="A83" s="68" t="s">
        <v>434</v>
      </c>
      <c r="B83" s="69"/>
      <c r="C83" s="70" t="s">
        <v>262</v>
      </c>
      <c r="D83" s="70"/>
      <c r="E83" s="70"/>
      <c r="F83" s="70"/>
      <c r="G83" s="70"/>
      <c r="H83" s="70"/>
      <c r="I83" s="70"/>
      <c r="J83" s="70"/>
      <c r="K83" s="71">
        <f>K84</f>
        <v>173000</v>
      </c>
      <c r="L83" s="71">
        <f>L84</f>
        <v>0</v>
      </c>
      <c r="M83" s="71">
        <f t="shared" si="1"/>
        <v>173000</v>
      </c>
    </row>
    <row r="84" spans="1:13" ht="12.75">
      <c r="A84" s="68" t="s">
        <v>523</v>
      </c>
      <c r="B84" s="69"/>
      <c r="C84" s="70" t="s">
        <v>263</v>
      </c>
      <c r="D84" s="70"/>
      <c r="E84" s="70"/>
      <c r="F84" s="70"/>
      <c r="G84" s="70"/>
      <c r="H84" s="70"/>
      <c r="I84" s="70"/>
      <c r="J84" s="70"/>
      <c r="K84" s="71">
        <v>173000</v>
      </c>
      <c r="L84" s="71">
        <v>0</v>
      </c>
      <c r="M84" s="71">
        <f t="shared" si="1"/>
        <v>173000</v>
      </c>
    </row>
    <row r="85" spans="1:13" ht="12.75">
      <c r="A85" s="68" t="s">
        <v>518</v>
      </c>
      <c r="B85" s="69"/>
      <c r="C85" s="70" t="s">
        <v>264</v>
      </c>
      <c r="D85" s="70"/>
      <c r="E85" s="70"/>
      <c r="F85" s="70"/>
      <c r="G85" s="70"/>
      <c r="H85" s="70"/>
      <c r="I85" s="70"/>
      <c r="J85" s="70"/>
      <c r="K85" s="71">
        <v>50000</v>
      </c>
      <c r="L85" s="71">
        <v>0</v>
      </c>
      <c r="M85" s="71">
        <f t="shared" si="1"/>
        <v>50000</v>
      </c>
    </row>
    <row r="86" spans="1:13" ht="12.75">
      <c r="A86" s="36" t="s">
        <v>555</v>
      </c>
      <c r="B86" s="37"/>
      <c r="C86" s="38" t="s">
        <v>637</v>
      </c>
      <c r="D86" s="38"/>
      <c r="E86" s="38"/>
      <c r="F86" s="38"/>
      <c r="G86" s="38"/>
      <c r="H86" s="38"/>
      <c r="I86" s="38"/>
      <c r="J86" s="38"/>
      <c r="K86" s="52">
        <f>SUM(K87)</f>
        <v>951600</v>
      </c>
      <c r="L86" s="52">
        <f>L87</f>
        <v>237900</v>
      </c>
      <c r="M86" s="52">
        <f t="shared" si="1"/>
        <v>713700</v>
      </c>
    </row>
    <row r="87" spans="1:13" ht="87.75" customHeight="1">
      <c r="A87" s="73" t="s">
        <v>64</v>
      </c>
      <c r="B87" s="65"/>
      <c r="C87" s="66" t="s">
        <v>638</v>
      </c>
      <c r="D87" s="66"/>
      <c r="E87" s="66"/>
      <c r="F87" s="66"/>
      <c r="G87" s="66"/>
      <c r="H87" s="66"/>
      <c r="I87" s="66"/>
      <c r="J87" s="66"/>
      <c r="K87" s="67">
        <f>SUM(K88)</f>
        <v>951600</v>
      </c>
      <c r="L87" s="67">
        <f>L88</f>
        <v>237900</v>
      </c>
      <c r="M87" s="67">
        <f t="shared" si="1"/>
        <v>713700</v>
      </c>
    </row>
    <row r="88" spans="1:13" ht="12.75">
      <c r="A88" s="68" t="s">
        <v>616</v>
      </c>
      <c r="B88" s="69"/>
      <c r="C88" s="70" t="s">
        <v>639</v>
      </c>
      <c r="D88" s="70"/>
      <c r="E88" s="70"/>
      <c r="F88" s="70"/>
      <c r="G88" s="70"/>
      <c r="H88" s="70"/>
      <c r="I88" s="70"/>
      <c r="J88" s="70"/>
      <c r="K88" s="71">
        <f>SUM(K89)</f>
        <v>951600</v>
      </c>
      <c r="L88" s="71">
        <f>SUM(L89)</f>
        <v>237900</v>
      </c>
      <c r="M88" s="71">
        <f t="shared" si="1"/>
        <v>713700</v>
      </c>
    </row>
    <row r="89" spans="1:13" ht="12.75">
      <c r="A89" s="68" t="s">
        <v>430</v>
      </c>
      <c r="B89" s="69"/>
      <c r="C89" s="70" t="s">
        <v>447</v>
      </c>
      <c r="D89" s="70"/>
      <c r="E89" s="70"/>
      <c r="F89" s="70"/>
      <c r="G89" s="70"/>
      <c r="H89" s="70"/>
      <c r="I89" s="70"/>
      <c r="J89" s="70"/>
      <c r="K89" s="71">
        <f>SUM(K90)</f>
        <v>951600</v>
      </c>
      <c r="L89" s="71">
        <f>SUM(L90)</f>
        <v>237900</v>
      </c>
      <c r="M89" s="71">
        <f t="shared" si="1"/>
        <v>713700</v>
      </c>
    </row>
    <row r="90" spans="1:13" ht="12.75">
      <c r="A90" s="68" t="s">
        <v>440</v>
      </c>
      <c r="B90" s="69"/>
      <c r="C90" s="70" t="s">
        <v>448</v>
      </c>
      <c r="D90" s="70"/>
      <c r="E90" s="70"/>
      <c r="F90" s="70"/>
      <c r="G90" s="70"/>
      <c r="H90" s="70"/>
      <c r="I90" s="70"/>
      <c r="J90" s="70"/>
      <c r="K90" s="71">
        <f>SUM(K91)</f>
        <v>951600</v>
      </c>
      <c r="L90" s="71">
        <f>SUM(L91)</f>
        <v>237900</v>
      </c>
      <c r="M90" s="71">
        <f t="shared" si="1"/>
        <v>713700</v>
      </c>
    </row>
    <row r="91" spans="1:13" ht="22.5">
      <c r="A91" s="68" t="s">
        <v>441</v>
      </c>
      <c r="B91" s="69"/>
      <c r="C91" s="70" t="s">
        <v>423</v>
      </c>
      <c r="D91" s="70"/>
      <c r="E91" s="70"/>
      <c r="F91" s="70"/>
      <c r="G91" s="70"/>
      <c r="H91" s="70"/>
      <c r="I91" s="70"/>
      <c r="J91" s="70"/>
      <c r="K91" s="71">
        <v>951600</v>
      </c>
      <c r="L91" s="71">
        <v>237900</v>
      </c>
      <c r="M91" s="71">
        <f t="shared" si="1"/>
        <v>713700</v>
      </c>
    </row>
    <row r="92" spans="1:13" ht="21">
      <c r="A92" s="64" t="s">
        <v>658</v>
      </c>
      <c r="B92" s="65"/>
      <c r="C92" s="66" t="s">
        <v>65</v>
      </c>
      <c r="D92" s="66"/>
      <c r="E92" s="66"/>
      <c r="F92" s="66"/>
      <c r="G92" s="66"/>
      <c r="H92" s="66"/>
      <c r="I92" s="66"/>
      <c r="J92" s="66"/>
      <c r="K92" s="67">
        <f>K93</f>
        <v>60000</v>
      </c>
      <c r="L92" s="67">
        <f>L93</f>
        <v>12000</v>
      </c>
      <c r="M92" s="67">
        <f t="shared" si="1"/>
        <v>48000</v>
      </c>
    </row>
    <row r="93" spans="1:13" ht="42">
      <c r="A93" s="36" t="s">
        <v>267</v>
      </c>
      <c r="B93" s="69"/>
      <c r="C93" s="66" t="s">
        <v>269</v>
      </c>
      <c r="D93" s="66"/>
      <c r="E93" s="66"/>
      <c r="F93" s="66"/>
      <c r="G93" s="66"/>
      <c r="H93" s="66"/>
      <c r="I93" s="66"/>
      <c r="J93" s="66"/>
      <c r="K93" s="67">
        <f aca="true" t="shared" si="6" ref="K93:L97">K94</f>
        <v>60000</v>
      </c>
      <c r="L93" s="67">
        <f t="shared" si="6"/>
        <v>12000</v>
      </c>
      <c r="M93" s="67">
        <f t="shared" si="1"/>
        <v>48000</v>
      </c>
    </row>
    <row r="94" spans="1:13" ht="78.75">
      <c r="A94" s="86" t="s">
        <v>268</v>
      </c>
      <c r="B94" s="69"/>
      <c r="C94" s="66" t="s">
        <v>270</v>
      </c>
      <c r="D94" s="66"/>
      <c r="E94" s="66"/>
      <c r="F94" s="66"/>
      <c r="G94" s="66"/>
      <c r="H94" s="66"/>
      <c r="I94" s="66"/>
      <c r="J94" s="66"/>
      <c r="K94" s="67">
        <f t="shared" si="6"/>
        <v>60000</v>
      </c>
      <c r="L94" s="67">
        <f t="shared" si="6"/>
        <v>12000</v>
      </c>
      <c r="M94" s="67">
        <f t="shared" si="1"/>
        <v>48000</v>
      </c>
    </row>
    <row r="95" spans="1:13" ht="22.5">
      <c r="A95" s="39" t="s">
        <v>610</v>
      </c>
      <c r="B95" s="69"/>
      <c r="C95" s="70" t="s">
        <v>271</v>
      </c>
      <c r="D95" s="70"/>
      <c r="E95" s="70"/>
      <c r="F95" s="70"/>
      <c r="G95" s="70"/>
      <c r="H95" s="70"/>
      <c r="I95" s="70"/>
      <c r="J95" s="70"/>
      <c r="K95" s="71">
        <f t="shared" si="6"/>
        <v>60000</v>
      </c>
      <c r="L95" s="71">
        <f t="shared" si="6"/>
        <v>12000</v>
      </c>
      <c r="M95" s="71">
        <f t="shared" si="1"/>
        <v>48000</v>
      </c>
    </row>
    <row r="96" spans="1:13" ht="12.75">
      <c r="A96" s="68" t="s">
        <v>430</v>
      </c>
      <c r="B96" s="69"/>
      <c r="C96" s="70" t="s">
        <v>272</v>
      </c>
      <c r="D96" s="70"/>
      <c r="E96" s="70"/>
      <c r="F96" s="70"/>
      <c r="G96" s="70"/>
      <c r="H96" s="70"/>
      <c r="I96" s="70"/>
      <c r="J96" s="70"/>
      <c r="K96" s="71">
        <f t="shared" si="6"/>
        <v>60000</v>
      </c>
      <c r="L96" s="71">
        <f t="shared" si="6"/>
        <v>12000</v>
      </c>
      <c r="M96" s="71">
        <f t="shared" si="1"/>
        <v>48000</v>
      </c>
    </row>
    <row r="97" spans="1:13" ht="12.75">
      <c r="A97" s="68" t="s">
        <v>434</v>
      </c>
      <c r="B97" s="69"/>
      <c r="C97" s="70" t="s">
        <v>273</v>
      </c>
      <c r="D97" s="70"/>
      <c r="E97" s="70"/>
      <c r="F97" s="70"/>
      <c r="G97" s="70"/>
      <c r="H97" s="70"/>
      <c r="I97" s="70"/>
      <c r="J97" s="70"/>
      <c r="K97" s="71">
        <f t="shared" si="6"/>
        <v>60000</v>
      </c>
      <c r="L97" s="71">
        <f t="shared" si="6"/>
        <v>12000</v>
      </c>
      <c r="M97" s="71">
        <f t="shared" si="1"/>
        <v>48000</v>
      </c>
    </row>
    <row r="98" spans="1:13" ht="12.75">
      <c r="A98" s="68" t="s">
        <v>523</v>
      </c>
      <c r="B98" s="69"/>
      <c r="C98" s="70" t="s">
        <v>274</v>
      </c>
      <c r="D98" s="70"/>
      <c r="E98" s="70"/>
      <c r="F98" s="70"/>
      <c r="G98" s="70"/>
      <c r="H98" s="70"/>
      <c r="I98" s="70"/>
      <c r="J98" s="70"/>
      <c r="K98" s="71">
        <v>60000</v>
      </c>
      <c r="L98" s="71">
        <v>12000</v>
      </c>
      <c r="M98" s="71">
        <f t="shared" si="1"/>
        <v>48000</v>
      </c>
    </row>
    <row r="99" spans="1:13" ht="12.75">
      <c r="A99" s="41" t="s">
        <v>640</v>
      </c>
      <c r="B99" s="42"/>
      <c r="C99" s="43" t="s">
        <v>641</v>
      </c>
      <c r="D99" s="43"/>
      <c r="E99" s="43"/>
      <c r="F99" s="43"/>
      <c r="G99" s="43"/>
      <c r="H99" s="43"/>
      <c r="I99" s="43"/>
      <c r="J99" s="43"/>
      <c r="K99" s="54">
        <f aca="true" t="shared" si="7" ref="K99:L102">K100</f>
        <v>495864</v>
      </c>
      <c r="L99" s="52">
        <f t="shared" si="7"/>
        <v>62978.19</v>
      </c>
      <c r="M99" s="52">
        <f t="shared" si="1"/>
        <v>432885.81</v>
      </c>
    </row>
    <row r="100" spans="1:13" ht="21">
      <c r="A100" s="36" t="s">
        <v>528</v>
      </c>
      <c r="B100" s="37"/>
      <c r="C100" s="38" t="s">
        <v>642</v>
      </c>
      <c r="D100" s="49"/>
      <c r="E100" s="49"/>
      <c r="F100" s="49"/>
      <c r="G100" s="49"/>
      <c r="H100" s="49"/>
      <c r="I100" s="49"/>
      <c r="J100" s="49"/>
      <c r="K100" s="52">
        <f t="shared" si="7"/>
        <v>495864</v>
      </c>
      <c r="L100" s="52">
        <f t="shared" si="7"/>
        <v>62978.19</v>
      </c>
      <c r="M100" s="52">
        <f t="shared" si="1"/>
        <v>432885.81</v>
      </c>
    </row>
    <row r="101" spans="1:13" ht="21">
      <c r="A101" s="36" t="s">
        <v>643</v>
      </c>
      <c r="B101" s="37"/>
      <c r="C101" s="38" t="s">
        <v>644</v>
      </c>
      <c r="D101" s="49"/>
      <c r="E101" s="49"/>
      <c r="F101" s="49"/>
      <c r="G101" s="49"/>
      <c r="H101" s="49"/>
      <c r="I101" s="49"/>
      <c r="J101" s="49"/>
      <c r="K101" s="52">
        <f t="shared" si="7"/>
        <v>495864</v>
      </c>
      <c r="L101" s="52">
        <f t="shared" si="7"/>
        <v>62978.19</v>
      </c>
      <c r="M101" s="52">
        <f t="shared" si="1"/>
        <v>432885.81</v>
      </c>
    </row>
    <row r="102" spans="1:13" ht="31.5">
      <c r="A102" s="64" t="s">
        <v>645</v>
      </c>
      <c r="B102" s="65"/>
      <c r="C102" s="66" t="s">
        <v>646</v>
      </c>
      <c r="D102" s="70"/>
      <c r="E102" s="70"/>
      <c r="F102" s="70"/>
      <c r="G102" s="70"/>
      <c r="H102" s="70"/>
      <c r="I102" s="70"/>
      <c r="J102" s="70"/>
      <c r="K102" s="67">
        <f t="shared" si="7"/>
        <v>495864</v>
      </c>
      <c r="L102" s="67">
        <f t="shared" si="7"/>
        <v>62978.19</v>
      </c>
      <c r="M102" s="67">
        <f t="shared" si="1"/>
        <v>432885.81</v>
      </c>
    </row>
    <row r="103" spans="1:14" ht="22.5">
      <c r="A103" s="68" t="s">
        <v>610</v>
      </c>
      <c r="B103" s="72"/>
      <c r="C103" s="70" t="s">
        <v>647</v>
      </c>
      <c r="D103" s="70"/>
      <c r="E103" s="70"/>
      <c r="F103" s="70"/>
      <c r="G103" s="70"/>
      <c r="H103" s="70"/>
      <c r="I103" s="70"/>
      <c r="J103" s="70"/>
      <c r="K103" s="71">
        <f>SUM(K104)</f>
        <v>495864</v>
      </c>
      <c r="L103" s="71">
        <f>SUM(L104)</f>
        <v>62978.19</v>
      </c>
      <c r="M103" s="71">
        <f t="shared" si="1"/>
        <v>432885.81</v>
      </c>
      <c r="N103" s="57"/>
    </row>
    <row r="104" spans="1:14" ht="12.75">
      <c r="A104" s="68" t="s">
        <v>430</v>
      </c>
      <c r="B104" s="72"/>
      <c r="C104" s="70" t="s">
        <v>449</v>
      </c>
      <c r="D104" s="70"/>
      <c r="E104" s="70"/>
      <c r="F104" s="70"/>
      <c r="G104" s="70"/>
      <c r="H104" s="70"/>
      <c r="I104" s="70"/>
      <c r="J104" s="70"/>
      <c r="K104" s="71">
        <f>SUM(K105+K108)</f>
        <v>495864</v>
      </c>
      <c r="L104" s="71">
        <f>SUM(L105+L108)</f>
        <v>62978.19</v>
      </c>
      <c r="M104" s="71">
        <f t="shared" si="1"/>
        <v>432885.81</v>
      </c>
      <c r="N104" s="57"/>
    </row>
    <row r="105" spans="1:14" ht="22.5">
      <c r="A105" s="68" t="s">
        <v>433</v>
      </c>
      <c r="B105" s="72"/>
      <c r="C105" s="70" t="s">
        <v>450</v>
      </c>
      <c r="D105" s="70"/>
      <c r="E105" s="70"/>
      <c r="F105" s="70"/>
      <c r="G105" s="70"/>
      <c r="H105" s="70"/>
      <c r="I105" s="70"/>
      <c r="J105" s="70"/>
      <c r="K105" s="71">
        <f>SUM(K106:K107)</f>
        <v>475264</v>
      </c>
      <c r="L105" s="71">
        <f>SUM(L106:L107)</f>
        <v>62678.19</v>
      </c>
      <c r="M105" s="71">
        <f t="shared" si="1"/>
        <v>412585.81</v>
      </c>
      <c r="N105" s="57"/>
    </row>
    <row r="106" spans="1:14" ht="12.75">
      <c r="A106" s="68" t="s">
        <v>516</v>
      </c>
      <c r="B106" s="72"/>
      <c r="C106" s="70" t="s">
        <v>118</v>
      </c>
      <c r="D106" s="70"/>
      <c r="E106" s="70"/>
      <c r="F106" s="70"/>
      <c r="G106" s="70"/>
      <c r="H106" s="70"/>
      <c r="I106" s="70"/>
      <c r="J106" s="70"/>
      <c r="K106" s="71">
        <v>365064</v>
      </c>
      <c r="L106" s="71">
        <v>44749.51</v>
      </c>
      <c r="M106" s="71">
        <f t="shared" si="1"/>
        <v>320314.49</v>
      </c>
      <c r="N106" s="125">
        <v>211</v>
      </c>
    </row>
    <row r="107" spans="1:14" ht="12.75">
      <c r="A107" s="68" t="s">
        <v>517</v>
      </c>
      <c r="B107" s="72"/>
      <c r="C107" s="70" t="s">
        <v>119</v>
      </c>
      <c r="D107" s="70"/>
      <c r="E107" s="70"/>
      <c r="F107" s="70"/>
      <c r="G107" s="70"/>
      <c r="H107" s="70"/>
      <c r="I107" s="70"/>
      <c r="J107" s="70"/>
      <c r="K107" s="71">
        <v>110200</v>
      </c>
      <c r="L107" s="71">
        <v>17928.68</v>
      </c>
      <c r="M107" s="71">
        <f t="shared" si="1"/>
        <v>92271.32</v>
      </c>
      <c r="N107" s="125">
        <v>213</v>
      </c>
    </row>
    <row r="108" spans="1:13" ht="12.75">
      <c r="A108" s="68" t="s">
        <v>434</v>
      </c>
      <c r="B108" s="72"/>
      <c r="C108" s="70" t="s">
        <v>451</v>
      </c>
      <c r="D108" s="70"/>
      <c r="E108" s="70"/>
      <c r="F108" s="70"/>
      <c r="G108" s="70"/>
      <c r="H108" s="70"/>
      <c r="I108" s="70"/>
      <c r="J108" s="70"/>
      <c r="K108" s="71">
        <f>SUM(K109)</f>
        <v>20600</v>
      </c>
      <c r="L108" s="71">
        <f>SUM(L109)</f>
        <v>300</v>
      </c>
      <c r="M108" s="71">
        <f t="shared" si="1"/>
        <v>20300</v>
      </c>
    </row>
    <row r="109" spans="1:13" ht="12.75">
      <c r="A109" s="68" t="s">
        <v>521</v>
      </c>
      <c r="B109" s="72"/>
      <c r="C109" s="70" t="s">
        <v>120</v>
      </c>
      <c r="D109" s="70"/>
      <c r="E109" s="70"/>
      <c r="F109" s="70"/>
      <c r="G109" s="70"/>
      <c r="H109" s="70"/>
      <c r="I109" s="70"/>
      <c r="J109" s="70"/>
      <c r="K109" s="71">
        <v>20600</v>
      </c>
      <c r="L109" s="71">
        <v>300</v>
      </c>
      <c r="M109" s="71">
        <f t="shared" si="1"/>
        <v>20300</v>
      </c>
    </row>
    <row r="110" spans="1:13" ht="21">
      <c r="A110" s="36" t="s">
        <v>648</v>
      </c>
      <c r="B110" s="37"/>
      <c r="C110" s="38" t="s">
        <v>649</v>
      </c>
      <c r="D110" s="38"/>
      <c r="E110" s="38"/>
      <c r="F110" s="38"/>
      <c r="G110" s="38"/>
      <c r="H110" s="38"/>
      <c r="I110" s="38"/>
      <c r="J110" s="38"/>
      <c r="K110" s="52">
        <f>K118+K111</f>
        <v>825800</v>
      </c>
      <c r="L110" s="52">
        <f>L118+L111</f>
        <v>13916.66</v>
      </c>
      <c r="M110" s="52">
        <f t="shared" si="1"/>
        <v>811883.34</v>
      </c>
    </row>
    <row r="111" spans="1:13" ht="42">
      <c r="A111" s="36" t="s">
        <v>397</v>
      </c>
      <c r="B111" s="45"/>
      <c r="C111" s="38" t="s">
        <v>650</v>
      </c>
      <c r="D111" s="49"/>
      <c r="E111" s="49"/>
      <c r="F111" s="49"/>
      <c r="G111" s="49"/>
      <c r="H111" s="49"/>
      <c r="I111" s="49"/>
      <c r="J111" s="49"/>
      <c r="K111" s="52">
        <f aca="true" t="shared" si="8" ref="K111:L113">K112</f>
        <v>112600</v>
      </c>
      <c r="L111" s="52">
        <f t="shared" si="8"/>
        <v>13916.66</v>
      </c>
      <c r="M111" s="52">
        <f t="shared" si="1"/>
        <v>98683.34</v>
      </c>
    </row>
    <row r="112" spans="1:13" ht="31.5">
      <c r="A112" s="36" t="s">
        <v>651</v>
      </c>
      <c r="B112" s="45"/>
      <c r="C112" s="38" t="s">
        <v>652</v>
      </c>
      <c r="D112" s="49"/>
      <c r="E112" s="49"/>
      <c r="F112" s="49"/>
      <c r="G112" s="49"/>
      <c r="H112" s="49"/>
      <c r="I112" s="49"/>
      <c r="J112" s="49"/>
      <c r="K112" s="52">
        <f t="shared" si="8"/>
        <v>112600</v>
      </c>
      <c r="L112" s="52">
        <f t="shared" si="8"/>
        <v>13916.66</v>
      </c>
      <c r="M112" s="52">
        <f t="shared" si="1"/>
        <v>98683.34</v>
      </c>
    </row>
    <row r="113" spans="1:13" ht="42">
      <c r="A113" s="64" t="s">
        <v>653</v>
      </c>
      <c r="B113" s="74"/>
      <c r="C113" s="66" t="s">
        <v>654</v>
      </c>
      <c r="D113" s="66"/>
      <c r="E113" s="66"/>
      <c r="F113" s="66"/>
      <c r="G113" s="66"/>
      <c r="H113" s="66"/>
      <c r="I113" s="66"/>
      <c r="J113" s="66"/>
      <c r="K113" s="67">
        <f t="shared" si="8"/>
        <v>112600</v>
      </c>
      <c r="L113" s="67">
        <f t="shared" si="8"/>
        <v>13916.66</v>
      </c>
      <c r="M113" s="67">
        <f t="shared" si="1"/>
        <v>98683.34</v>
      </c>
    </row>
    <row r="114" spans="1:13" ht="22.5">
      <c r="A114" s="68" t="s">
        <v>655</v>
      </c>
      <c r="B114" s="74"/>
      <c r="C114" s="70" t="s">
        <v>656</v>
      </c>
      <c r="D114" s="70"/>
      <c r="E114" s="70"/>
      <c r="F114" s="70"/>
      <c r="G114" s="70"/>
      <c r="H114" s="70"/>
      <c r="I114" s="70"/>
      <c r="J114" s="70"/>
      <c r="K114" s="71">
        <f aca="true" t="shared" si="9" ref="K114:L116">SUM(K115)</f>
        <v>112600</v>
      </c>
      <c r="L114" s="71">
        <f t="shared" si="9"/>
        <v>13916.66</v>
      </c>
      <c r="M114" s="71">
        <f t="shared" si="1"/>
        <v>98683.34</v>
      </c>
    </row>
    <row r="115" spans="1:13" ht="12.75">
      <c r="A115" s="68" t="s">
        <v>430</v>
      </c>
      <c r="B115" s="74"/>
      <c r="C115" s="70" t="s">
        <v>452</v>
      </c>
      <c r="D115" s="70"/>
      <c r="E115" s="70"/>
      <c r="F115" s="70"/>
      <c r="G115" s="70"/>
      <c r="H115" s="70"/>
      <c r="I115" s="70"/>
      <c r="J115" s="70"/>
      <c r="K115" s="71">
        <f t="shared" si="9"/>
        <v>112600</v>
      </c>
      <c r="L115" s="71">
        <f t="shared" si="9"/>
        <v>13916.66</v>
      </c>
      <c r="M115" s="71">
        <f t="shared" si="1"/>
        <v>98683.34</v>
      </c>
    </row>
    <row r="116" spans="1:13" ht="12.75">
      <c r="A116" s="68" t="s">
        <v>434</v>
      </c>
      <c r="B116" s="74"/>
      <c r="C116" s="70" t="s">
        <v>453</v>
      </c>
      <c r="D116" s="70"/>
      <c r="E116" s="70"/>
      <c r="F116" s="70"/>
      <c r="G116" s="70"/>
      <c r="H116" s="70"/>
      <c r="I116" s="70"/>
      <c r="J116" s="70"/>
      <c r="K116" s="71">
        <f t="shared" si="9"/>
        <v>112600</v>
      </c>
      <c r="L116" s="71">
        <f t="shared" si="9"/>
        <v>13916.66</v>
      </c>
      <c r="M116" s="71">
        <f t="shared" si="1"/>
        <v>98683.34</v>
      </c>
    </row>
    <row r="117" spans="1:13" ht="12.75">
      <c r="A117" s="68" t="s">
        <v>523</v>
      </c>
      <c r="B117" s="74"/>
      <c r="C117" s="70" t="s">
        <v>122</v>
      </c>
      <c r="D117" s="70"/>
      <c r="E117" s="70"/>
      <c r="F117" s="70"/>
      <c r="G117" s="70"/>
      <c r="H117" s="70"/>
      <c r="I117" s="70"/>
      <c r="J117" s="70"/>
      <c r="K117" s="71">
        <v>112600</v>
      </c>
      <c r="L117" s="71">
        <v>13916.66</v>
      </c>
      <c r="M117" s="71">
        <f t="shared" si="1"/>
        <v>98683.34</v>
      </c>
    </row>
    <row r="118" spans="1:13" ht="12.75">
      <c r="A118" s="36" t="s">
        <v>529</v>
      </c>
      <c r="B118" s="45"/>
      <c r="C118" s="38" t="s">
        <v>657</v>
      </c>
      <c r="D118" s="49"/>
      <c r="E118" s="49"/>
      <c r="F118" s="49"/>
      <c r="G118" s="49"/>
      <c r="H118" s="49"/>
      <c r="I118" s="49"/>
      <c r="J118" s="49"/>
      <c r="K118" s="52">
        <f>K119+K128</f>
        <v>713200</v>
      </c>
      <c r="L118" s="52">
        <f>L119+L128</f>
        <v>0</v>
      </c>
      <c r="M118" s="52">
        <f t="shared" si="1"/>
        <v>713200</v>
      </c>
    </row>
    <row r="119" spans="1:13" ht="31.5">
      <c r="A119" s="36" t="s">
        <v>389</v>
      </c>
      <c r="B119" s="45"/>
      <c r="C119" s="38" t="s">
        <v>388</v>
      </c>
      <c r="D119" s="49"/>
      <c r="E119" s="49"/>
      <c r="F119" s="49"/>
      <c r="G119" s="49"/>
      <c r="H119" s="49"/>
      <c r="I119" s="49"/>
      <c r="J119" s="49"/>
      <c r="K119" s="52">
        <f>K120</f>
        <v>132200</v>
      </c>
      <c r="L119" s="52">
        <f>L120</f>
        <v>0</v>
      </c>
      <c r="M119" s="52">
        <f t="shared" si="1"/>
        <v>132200</v>
      </c>
    </row>
    <row r="120" spans="1:13" ht="33" customHeight="1">
      <c r="A120" s="36" t="s">
        <v>66</v>
      </c>
      <c r="B120" s="40"/>
      <c r="C120" s="38" t="s">
        <v>376</v>
      </c>
      <c r="D120" s="49"/>
      <c r="E120" s="49"/>
      <c r="F120" s="49"/>
      <c r="G120" s="49"/>
      <c r="H120" s="49"/>
      <c r="I120" s="49"/>
      <c r="J120" s="49"/>
      <c r="K120" s="52">
        <f>K121</f>
        <v>132200</v>
      </c>
      <c r="L120" s="52">
        <f>L121</f>
        <v>0</v>
      </c>
      <c r="M120" s="52">
        <f t="shared" si="1"/>
        <v>132200</v>
      </c>
    </row>
    <row r="121" spans="1:14" ht="22.5">
      <c r="A121" s="68" t="s">
        <v>655</v>
      </c>
      <c r="B121" s="74"/>
      <c r="C121" s="70" t="s">
        <v>375</v>
      </c>
      <c r="D121" s="70"/>
      <c r="E121" s="70"/>
      <c r="F121" s="70"/>
      <c r="G121" s="70"/>
      <c r="H121" s="70"/>
      <c r="I121" s="70"/>
      <c r="J121" s="70"/>
      <c r="K121" s="71">
        <f>SUM(K122+K125)</f>
        <v>132200</v>
      </c>
      <c r="L121" s="71">
        <f>SUM(L122+L125)</f>
        <v>0</v>
      </c>
      <c r="M121" s="71">
        <f t="shared" si="1"/>
        <v>132200</v>
      </c>
      <c r="N121" s="57"/>
    </row>
    <row r="122" spans="1:14" ht="12.75">
      <c r="A122" s="68" t="s">
        <v>430</v>
      </c>
      <c r="B122" s="74"/>
      <c r="C122" s="70" t="s">
        <v>374</v>
      </c>
      <c r="D122" s="70"/>
      <c r="E122" s="70"/>
      <c r="F122" s="70"/>
      <c r="G122" s="70"/>
      <c r="H122" s="70"/>
      <c r="I122" s="70"/>
      <c r="J122" s="70"/>
      <c r="K122" s="71">
        <f>SUM(K123)</f>
        <v>25300</v>
      </c>
      <c r="L122" s="71">
        <f>SUM(L123)</f>
        <v>0</v>
      </c>
      <c r="M122" s="71">
        <f t="shared" si="1"/>
        <v>25300</v>
      </c>
      <c r="N122" s="57"/>
    </row>
    <row r="123" spans="1:14" ht="12.75">
      <c r="A123" s="68" t="s">
        <v>434</v>
      </c>
      <c r="B123" s="74"/>
      <c r="C123" s="70" t="s">
        <v>373</v>
      </c>
      <c r="D123" s="70"/>
      <c r="E123" s="70"/>
      <c r="F123" s="70"/>
      <c r="G123" s="70"/>
      <c r="H123" s="70"/>
      <c r="I123" s="70"/>
      <c r="J123" s="70"/>
      <c r="K123" s="71">
        <f>SUM(K124)</f>
        <v>25300</v>
      </c>
      <c r="L123" s="71">
        <f>SUM(L124)</f>
        <v>0</v>
      </c>
      <c r="M123" s="71">
        <f t="shared" si="1"/>
        <v>25300</v>
      </c>
      <c r="N123" s="57"/>
    </row>
    <row r="124" spans="1:13" ht="12.75">
      <c r="A124" s="68" t="s">
        <v>523</v>
      </c>
      <c r="B124" s="74"/>
      <c r="C124" s="70" t="s">
        <v>372</v>
      </c>
      <c r="D124" s="70"/>
      <c r="E124" s="70"/>
      <c r="F124" s="70"/>
      <c r="G124" s="70"/>
      <c r="H124" s="70"/>
      <c r="I124" s="70"/>
      <c r="J124" s="70"/>
      <c r="K124" s="71">
        <v>25300</v>
      </c>
      <c r="L124" s="71">
        <v>0</v>
      </c>
      <c r="M124" s="71">
        <f t="shared" si="1"/>
        <v>25300</v>
      </c>
    </row>
    <row r="125" spans="1:13" ht="12.75">
      <c r="A125" s="68" t="s">
        <v>436</v>
      </c>
      <c r="B125" s="74"/>
      <c r="C125" s="70" t="s">
        <v>371</v>
      </c>
      <c r="D125" s="70"/>
      <c r="E125" s="70"/>
      <c r="F125" s="70"/>
      <c r="G125" s="70"/>
      <c r="H125" s="70"/>
      <c r="I125" s="70"/>
      <c r="J125" s="70"/>
      <c r="K125" s="71">
        <f>SUM(K126:K127)</f>
        <v>106900</v>
      </c>
      <c r="L125" s="71">
        <f>SUM(L126:L127)</f>
        <v>0</v>
      </c>
      <c r="M125" s="71">
        <f t="shared" si="1"/>
        <v>106900</v>
      </c>
    </row>
    <row r="126" spans="1:13" ht="12.75">
      <c r="A126" s="68" t="s">
        <v>524</v>
      </c>
      <c r="B126" s="74"/>
      <c r="C126" s="70" t="s">
        <v>370</v>
      </c>
      <c r="D126" s="70"/>
      <c r="E126" s="70"/>
      <c r="F126" s="70"/>
      <c r="G126" s="70"/>
      <c r="H126" s="70"/>
      <c r="I126" s="70"/>
      <c r="J126" s="70"/>
      <c r="K126" s="71">
        <v>74600</v>
      </c>
      <c r="L126" s="71">
        <v>0</v>
      </c>
      <c r="M126" s="71">
        <f t="shared" si="1"/>
        <v>74600</v>
      </c>
    </row>
    <row r="127" spans="1:13" ht="12.75">
      <c r="A127" s="68" t="s">
        <v>525</v>
      </c>
      <c r="B127" s="74"/>
      <c r="C127" s="70" t="s">
        <v>369</v>
      </c>
      <c r="D127" s="70"/>
      <c r="E127" s="70"/>
      <c r="F127" s="70"/>
      <c r="G127" s="70"/>
      <c r="H127" s="70"/>
      <c r="I127" s="70"/>
      <c r="J127" s="70"/>
      <c r="K127" s="71">
        <v>32300</v>
      </c>
      <c r="L127" s="71">
        <v>0</v>
      </c>
      <c r="M127" s="71">
        <f t="shared" si="1"/>
        <v>32300</v>
      </c>
    </row>
    <row r="128" spans="1:13" ht="21">
      <c r="A128" s="36" t="s">
        <v>658</v>
      </c>
      <c r="B128" s="65"/>
      <c r="C128" s="66" t="s">
        <v>256</v>
      </c>
      <c r="D128" s="70"/>
      <c r="E128" s="70"/>
      <c r="F128" s="70"/>
      <c r="G128" s="70"/>
      <c r="H128" s="70"/>
      <c r="I128" s="70"/>
      <c r="J128" s="70"/>
      <c r="K128" s="67">
        <f aca="true" t="shared" si="10" ref="K128:L130">K129</f>
        <v>581000</v>
      </c>
      <c r="L128" s="67">
        <f t="shared" si="10"/>
        <v>0</v>
      </c>
      <c r="M128" s="52">
        <f t="shared" si="1"/>
        <v>581000</v>
      </c>
    </row>
    <row r="129" spans="1:13" ht="42">
      <c r="A129" s="36" t="s">
        <v>267</v>
      </c>
      <c r="B129" s="65"/>
      <c r="C129" s="66" t="s">
        <v>257</v>
      </c>
      <c r="D129" s="70"/>
      <c r="E129" s="70"/>
      <c r="F129" s="70"/>
      <c r="G129" s="70"/>
      <c r="H129" s="70"/>
      <c r="I129" s="70"/>
      <c r="J129" s="70"/>
      <c r="K129" s="67">
        <f t="shared" si="10"/>
        <v>581000</v>
      </c>
      <c r="L129" s="67">
        <f t="shared" si="10"/>
        <v>0</v>
      </c>
      <c r="M129" s="52">
        <f t="shared" si="1"/>
        <v>581000</v>
      </c>
    </row>
    <row r="130" spans="1:13" ht="73.5">
      <c r="A130" s="36" t="s">
        <v>67</v>
      </c>
      <c r="B130" s="65"/>
      <c r="C130" s="66" t="s">
        <v>258</v>
      </c>
      <c r="D130" s="70"/>
      <c r="E130" s="70"/>
      <c r="F130" s="70"/>
      <c r="G130" s="70"/>
      <c r="H130" s="70"/>
      <c r="I130" s="70"/>
      <c r="J130" s="70"/>
      <c r="K130" s="67">
        <f t="shared" si="10"/>
        <v>581000</v>
      </c>
      <c r="L130" s="67">
        <f t="shared" si="10"/>
        <v>0</v>
      </c>
      <c r="M130" s="52">
        <f t="shared" si="1"/>
        <v>581000</v>
      </c>
    </row>
    <row r="131" spans="1:13" ht="22.5">
      <c r="A131" s="68" t="s">
        <v>655</v>
      </c>
      <c r="B131" s="74"/>
      <c r="C131" s="70" t="s">
        <v>248</v>
      </c>
      <c r="D131" s="70"/>
      <c r="E131" s="70"/>
      <c r="F131" s="70"/>
      <c r="G131" s="70"/>
      <c r="H131" s="70"/>
      <c r="I131" s="70"/>
      <c r="J131" s="70"/>
      <c r="K131" s="71">
        <f>K132+K136</f>
        <v>581000</v>
      </c>
      <c r="L131" s="71">
        <f>L132+L136</f>
        <v>0</v>
      </c>
      <c r="M131" s="81">
        <f t="shared" si="1"/>
        <v>581000</v>
      </c>
    </row>
    <row r="132" spans="1:13" ht="12.75">
      <c r="A132" s="68" t="s">
        <v>430</v>
      </c>
      <c r="B132" s="74"/>
      <c r="C132" s="70" t="s">
        <v>249</v>
      </c>
      <c r="D132" s="70"/>
      <c r="E132" s="70"/>
      <c r="F132" s="70"/>
      <c r="G132" s="70"/>
      <c r="H132" s="70"/>
      <c r="I132" s="70"/>
      <c r="J132" s="70"/>
      <c r="K132" s="71">
        <f>K133</f>
        <v>316000</v>
      </c>
      <c r="L132" s="71">
        <f>L133</f>
        <v>0</v>
      </c>
      <c r="M132" s="81">
        <f t="shared" si="1"/>
        <v>316000</v>
      </c>
    </row>
    <row r="133" spans="1:13" ht="12.75">
      <c r="A133" s="68" t="s">
        <v>434</v>
      </c>
      <c r="B133" s="74"/>
      <c r="C133" s="70" t="s">
        <v>250</v>
      </c>
      <c r="D133" s="70"/>
      <c r="E133" s="70"/>
      <c r="F133" s="70"/>
      <c r="G133" s="70"/>
      <c r="H133" s="70"/>
      <c r="I133" s="70"/>
      <c r="J133" s="70"/>
      <c r="K133" s="71">
        <f>K134+K135</f>
        <v>316000</v>
      </c>
      <c r="L133" s="71">
        <f>L134+L135</f>
        <v>0</v>
      </c>
      <c r="M133" s="81">
        <f t="shared" si="1"/>
        <v>316000</v>
      </c>
    </row>
    <row r="134" spans="1:13" ht="12.75">
      <c r="A134" s="68" t="s">
        <v>535</v>
      </c>
      <c r="B134" s="74"/>
      <c r="C134" s="70" t="s">
        <v>251</v>
      </c>
      <c r="D134" s="70"/>
      <c r="E134" s="70"/>
      <c r="F134" s="70"/>
      <c r="G134" s="70"/>
      <c r="H134" s="70"/>
      <c r="I134" s="70"/>
      <c r="J134" s="70"/>
      <c r="K134" s="71">
        <v>165000</v>
      </c>
      <c r="L134" s="71">
        <v>0</v>
      </c>
      <c r="M134" s="81">
        <f t="shared" si="1"/>
        <v>165000</v>
      </c>
    </row>
    <row r="135" spans="1:13" ht="12.75">
      <c r="A135" s="68" t="s">
        <v>523</v>
      </c>
      <c r="B135" s="74"/>
      <c r="C135" s="70" t="s">
        <v>252</v>
      </c>
      <c r="D135" s="70"/>
      <c r="E135" s="70"/>
      <c r="F135" s="70"/>
      <c r="G135" s="70"/>
      <c r="H135" s="70"/>
      <c r="I135" s="70"/>
      <c r="J135" s="70"/>
      <c r="K135" s="71">
        <v>151000</v>
      </c>
      <c r="L135" s="71">
        <v>0</v>
      </c>
      <c r="M135" s="81">
        <f t="shared" si="1"/>
        <v>151000</v>
      </c>
    </row>
    <row r="136" spans="1:13" ht="12.75">
      <c r="A136" s="68" t="s">
        <v>436</v>
      </c>
      <c r="B136" s="74"/>
      <c r="C136" s="70" t="s">
        <v>253</v>
      </c>
      <c r="D136" s="70"/>
      <c r="E136" s="70"/>
      <c r="F136" s="70"/>
      <c r="G136" s="70"/>
      <c r="H136" s="70"/>
      <c r="I136" s="70"/>
      <c r="J136" s="70"/>
      <c r="K136" s="71">
        <f>K137+K138</f>
        <v>265000</v>
      </c>
      <c r="L136" s="71">
        <f>L137+L138</f>
        <v>0</v>
      </c>
      <c r="M136" s="81">
        <f t="shared" si="1"/>
        <v>265000</v>
      </c>
    </row>
    <row r="137" spans="1:13" ht="12.75">
      <c r="A137" s="68" t="s">
        <v>524</v>
      </c>
      <c r="B137" s="74"/>
      <c r="C137" s="70" t="s">
        <v>254</v>
      </c>
      <c r="D137" s="70"/>
      <c r="E137" s="70"/>
      <c r="F137" s="70"/>
      <c r="G137" s="70"/>
      <c r="H137" s="70"/>
      <c r="I137" s="70"/>
      <c r="J137" s="70"/>
      <c r="K137" s="71">
        <v>239500</v>
      </c>
      <c r="L137" s="71">
        <v>0</v>
      </c>
      <c r="M137" s="81">
        <f t="shared" si="1"/>
        <v>239500</v>
      </c>
    </row>
    <row r="138" spans="1:13" ht="12.75">
      <c r="A138" s="68" t="s">
        <v>525</v>
      </c>
      <c r="B138" s="74"/>
      <c r="C138" s="70" t="s">
        <v>255</v>
      </c>
      <c r="D138" s="70"/>
      <c r="E138" s="70"/>
      <c r="F138" s="70"/>
      <c r="G138" s="70"/>
      <c r="H138" s="70"/>
      <c r="I138" s="70"/>
      <c r="J138" s="70"/>
      <c r="K138" s="71">
        <v>25500</v>
      </c>
      <c r="L138" s="71">
        <v>0</v>
      </c>
      <c r="M138" s="81">
        <f t="shared" si="1"/>
        <v>25500</v>
      </c>
    </row>
    <row r="139" spans="1:17" ht="12.75">
      <c r="A139" s="36" t="s">
        <v>659</v>
      </c>
      <c r="B139" s="45"/>
      <c r="C139" s="38" t="s">
        <v>660</v>
      </c>
      <c r="D139" s="38"/>
      <c r="E139" s="38"/>
      <c r="F139" s="38"/>
      <c r="G139" s="38"/>
      <c r="H139" s="38"/>
      <c r="I139" s="38"/>
      <c r="J139" s="38"/>
      <c r="K139" s="52">
        <f>K140+K147+K154+K180</f>
        <v>7060100</v>
      </c>
      <c r="L139" s="52">
        <f>L140+L147+L154+L180</f>
        <v>1105526.31</v>
      </c>
      <c r="M139" s="52">
        <f t="shared" si="1"/>
        <v>5954573.6899999995</v>
      </c>
      <c r="Q139" s="57"/>
    </row>
    <row r="140" spans="1:13" ht="12.75">
      <c r="A140" s="36" t="s">
        <v>530</v>
      </c>
      <c r="B140" s="45"/>
      <c r="C140" s="38" t="s">
        <v>661</v>
      </c>
      <c r="D140" s="38"/>
      <c r="E140" s="38"/>
      <c r="F140" s="38"/>
      <c r="G140" s="38"/>
      <c r="H140" s="38"/>
      <c r="I140" s="38"/>
      <c r="J140" s="38"/>
      <c r="K140" s="52">
        <f aca="true" t="shared" si="11" ref="K140:K148">K141</f>
        <v>362200</v>
      </c>
      <c r="L140" s="52">
        <f>L141</f>
        <v>0</v>
      </c>
      <c r="M140" s="52">
        <f t="shared" si="1"/>
        <v>362200</v>
      </c>
    </row>
    <row r="141" spans="1:13" ht="21">
      <c r="A141" s="36" t="s">
        <v>662</v>
      </c>
      <c r="B141" s="45"/>
      <c r="C141" s="38" t="s">
        <v>663</v>
      </c>
      <c r="D141" s="38"/>
      <c r="E141" s="38"/>
      <c r="F141" s="38"/>
      <c r="G141" s="38"/>
      <c r="H141" s="38"/>
      <c r="I141" s="38"/>
      <c r="J141" s="38"/>
      <c r="K141" s="52">
        <f t="shared" si="11"/>
        <v>362200</v>
      </c>
      <c r="L141" s="52">
        <f>L142</f>
        <v>0</v>
      </c>
      <c r="M141" s="52">
        <f t="shared" si="1"/>
        <v>362200</v>
      </c>
    </row>
    <row r="142" spans="1:13" ht="21">
      <c r="A142" s="64" t="s">
        <v>664</v>
      </c>
      <c r="B142" s="74"/>
      <c r="C142" s="66" t="s">
        <v>665</v>
      </c>
      <c r="D142" s="66"/>
      <c r="E142" s="66"/>
      <c r="F142" s="66"/>
      <c r="G142" s="66"/>
      <c r="H142" s="66"/>
      <c r="I142" s="66"/>
      <c r="J142" s="66"/>
      <c r="K142" s="67">
        <f t="shared" si="11"/>
        <v>362200</v>
      </c>
      <c r="L142" s="67">
        <f>L143</f>
        <v>0</v>
      </c>
      <c r="M142" s="67">
        <f t="shared" si="1"/>
        <v>362200</v>
      </c>
    </row>
    <row r="143" spans="1:13" ht="56.25">
      <c r="A143" s="68" t="s">
        <v>68</v>
      </c>
      <c r="B143" s="65"/>
      <c r="C143" s="70" t="s">
        <v>666</v>
      </c>
      <c r="D143" s="66"/>
      <c r="E143" s="66"/>
      <c r="F143" s="66"/>
      <c r="G143" s="66"/>
      <c r="H143" s="66"/>
      <c r="I143" s="66"/>
      <c r="J143" s="66"/>
      <c r="K143" s="71">
        <f aca="true" t="shared" si="12" ref="K143:L145">SUM(K144)</f>
        <v>362200</v>
      </c>
      <c r="L143" s="71">
        <f t="shared" si="12"/>
        <v>0</v>
      </c>
      <c r="M143" s="71">
        <f t="shared" si="1"/>
        <v>362200</v>
      </c>
    </row>
    <row r="144" spans="1:13" ht="12.75">
      <c r="A144" s="68" t="s">
        <v>430</v>
      </c>
      <c r="B144" s="65"/>
      <c r="C144" s="70" t="s">
        <v>454</v>
      </c>
      <c r="D144" s="66"/>
      <c r="E144" s="66"/>
      <c r="F144" s="66"/>
      <c r="G144" s="66"/>
      <c r="H144" s="66"/>
      <c r="I144" s="66"/>
      <c r="J144" s="66"/>
      <c r="K144" s="71">
        <f t="shared" si="12"/>
        <v>362200</v>
      </c>
      <c r="L144" s="71">
        <f t="shared" si="12"/>
        <v>0</v>
      </c>
      <c r="M144" s="71">
        <f t="shared" si="1"/>
        <v>362200</v>
      </c>
    </row>
    <row r="145" spans="1:13" ht="12.75">
      <c r="A145" s="68" t="s">
        <v>456</v>
      </c>
      <c r="B145" s="65"/>
      <c r="C145" s="70" t="s">
        <v>455</v>
      </c>
      <c r="D145" s="66"/>
      <c r="E145" s="66"/>
      <c r="F145" s="66"/>
      <c r="G145" s="66"/>
      <c r="H145" s="66"/>
      <c r="I145" s="66"/>
      <c r="J145" s="66"/>
      <c r="K145" s="71">
        <f t="shared" si="12"/>
        <v>362200</v>
      </c>
      <c r="L145" s="71">
        <f t="shared" si="12"/>
        <v>0</v>
      </c>
      <c r="M145" s="71">
        <f t="shared" si="1"/>
        <v>362200</v>
      </c>
    </row>
    <row r="146" spans="1:13" ht="33.75">
      <c r="A146" s="68" t="s">
        <v>540</v>
      </c>
      <c r="B146" s="65"/>
      <c r="C146" s="70" t="s">
        <v>405</v>
      </c>
      <c r="D146" s="66"/>
      <c r="E146" s="66"/>
      <c r="F146" s="66"/>
      <c r="G146" s="66"/>
      <c r="H146" s="66"/>
      <c r="I146" s="66"/>
      <c r="J146" s="66"/>
      <c r="K146" s="71">
        <v>362200</v>
      </c>
      <c r="L146" s="71">
        <v>0</v>
      </c>
      <c r="M146" s="71">
        <f t="shared" si="1"/>
        <v>362200</v>
      </c>
    </row>
    <row r="147" spans="1:13" ht="12.75">
      <c r="A147" s="36" t="s">
        <v>531</v>
      </c>
      <c r="B147" s="45"/>
      <c r="C147" s="38" t="s">
        <v>667</v>
      </c>
      <c r="D147" s="38"/>
      <c r="E147" s="38"/>
      <c r="F147" s="38"/>
      <c r="G147" s="38"/>
      <c r="H147" s="38"/>
      <c r="I147" s="38"/>
      <c r="J147" s="38"/>
      <c r="K147" s="52">
        <f t="shared" si="11"/>
        <v>373600</v>
      </c>
      <c r="L147" s="52">
        <f>L148</f>
        <v>0</v>
      </c>
      <c r="M147" s="52">
        <f t="shared" si="1"/>
        <v>373600</v>
      </c>
    </row>
    <row r="148" spans="1:13" ht="12.75">
      <c r="A148" s="36" t="s">
        <v>69</v>
      </c>
      <c r="B148" s="45"/>
      <c r="C148" s="38" t="s">
        <v>668</v>
      </c>
      <c r="D148" s="38"/>
      <c r="E148" s="38"/>
      <c r="F148" s="38"/>
      <c r="G148" s="38"/>
      <c r="H148" s="38"/>
      <c r="I148" s="38"/>
      <c r="J148" s="38"/>
      <c r="K148" s="52">
        <f t="shared" si="11"/>
        <v>373600</v>
      </c>
      <c r="L148" s="52">
        <f>L149</f>
        <v>0</v>
      </c>
      <c r="M148" s="52">
        <f t="shared" si="1"/>
        <v>373600</v>
      </c>
    </row>
    <row r="149" spans="1:13" ht="21">
      <c r="A149" s="64" t="s">
        <v>70</v>
      </c>
      <c r="B149" s="74"/>
      <c r="C149" s="66" t="s">
        <v>669</v>
      </c>
      <c r="D149" s="66"/>
      <c r="E149" s="66"/>
      <c r="F149" s="66"/>
      <c r="G149" s="66"/>
      <c r="H149" s="66"/>
      <c r="I149" s="66"/>
      <c r="J149" s="66"/>
      <c r="K149" s="67">
        <f>K150</f>
        <v>373600</v>
      </c>
      <c r="L149" s="67">
        <f>L150</f>
        <v>0</v>
      </c>
      <c r="M149" s="67">
        <f t="shared" si="1"/>
        <v>373600</v>
      </c>
    </row>
    <row r="150" spans="1:13" ht="56.25">
      <c r="A150" s="68" t="s">
        <v>68</v>
      </c>
      <c r="B150" s="65"/>
      <c r="C150" s="70" t="s">
        <v>670</v>
      </c>
      <c r="D150" s="66"/>
      <c r="E150" s="66"/>
      <c r="F150" s="66"/>
      <c r="G150" s="66"/>
      <c r="H150" s="66"/>
      <c r="I150" s="66"/>
      <c r="J150" s="66"/>
      <c r="K150" s="71">
        <f aca="true" t="shared" si="13" ref="K150:L152">SUM(K151)</f>
        <v>373600</v>
      </c>
      <c r="L150" s="71">
        <f t="shared" si="13"/>
        <v>0</v>
      </c>
      <c r="M150" s="71">
        <f t="shared" si="1"/>
        <v>373600</v>
      </c>
    </row>
    <row r="151" spans="1:13" ht="12.75">
      <c r="A151" s="68" t="s">
        <v>430</v>
      </c>
      <c r="B151" s="65"/>
      <c r="C151" s="70" t="s">
        <v>457</v>
      </c>
      <c r="D151" s="66"/>
      <c r="E151" s="66"/>
      <c r="F151" s="66"/>
      <c r="G151" s="66"/>
      <c r="H151" s="66"/>
      <c r="I151" s="66"/>
      <c r="J151" s="66"/>
      <c r="K151" s="71">
        <f t="shared" si="13"/>
        <v>373600</v>
      </c>
      <c r="L151" s="71">
        <f t="shared" si="13"/>
        <v>0</v>
      </c>
      <c r="M151" s="71">
        <f t="shared" si="1"/>
        <v>373600</v>
      </c>
    </row>
    <row r="152" spans="1:13" ht="12.75">
      <c r="A152" s="68" t="s">
        <v>456</v>
      </c>
      <c r="B152" s="65"/>
      <c r="C152" s="85" t="s">
        <v>458</v>
      </c>
      <c r="D152" s="66"/>
      <c r="E152" s="66"/>
      <c r="F152" s="66"/>
      <c r="G152" s="66"/>
      <c r="H152" s="66"/>
      <c r="I152" s="66"/>
      <c r="J152" s="66"/>
      <c r="K152" s="71">
        <f t="shared" si="13"/>
        <v>373600</v>
      </c>
      <c r="L152" s="71">
        <f t="shared" si="13"/>
        <v>0</v>
      </c>
      <c r="M152" s="71">
        <f t="shared" si="1"/>
        <v>373600</v>
      </c>
    </row>
    <row r="153" spans="1:13" ht="33.75">
      <c r="A153" s="68" t="s">
        <v>540</v>
      </c>
      <c r="B153" s="65"/>
      <c r="C153" s="70" t="s">
        <v>406</v>
      </c>
      <c r="D153" s="66"/>
      <c r="E153" s="66"/>
      <c r="F153" s="66"/>
      <c r="G153" s="66"/>
      <c r="H153" s="66"/>
      <c r="I153" s="66"/>
      <c r="J153" s="66"/>
      <c r="K153" s="71">
        <v>373600</v>
      </c>
      <c r="L153" s="71">
        <v>0</v>
      </c>
      <c r="M153" s="71">
        <f t="shared" si="1"/>
        <v>373600</v>
      </c>
    </row>
    <row r="154" spans="1:17" ht="12.75">
      <c r="A154" s="36" t="s">
        <v>135</v>
      </c>
      <c r="B154" s="65"/>
      <c r="C154" s="66" t="s">
        <v>138</v>
      </c>
      <c r="D154" s="66"/>
      <c r="E154" s="66"/>
      <c r="F154" s="66"/>
      <c r="G154" s="66"/>
      <c r="H154" s="66"/>
      <c r="I154" s="66"/>
      <c r="J154" s="66"/>
      <c r="K154" s="67">
        <f>K155+K165</f>
        <v>6124300</v>
      </c>
      <c r="L154" s="67">
        <f>L155+L165</f>
        <v>1105526.31</v>
      </c>
      <c r="M154" s="67">
        <f t="shared" si="1"/>
        <v>5018773.6899999995</v>
      </c>
      <c r="Q154" s="57"/>
    </row>
    <row r="155" spans="1:17" ht="12.75">
      <c r="A155" s="36" t="s">
        <v>136</v>
      </c>
      <c r="B155" s="65"/>
      <c r="C155" s="66" t="s">
        <v>139</v>
      </c>
      <c r="D155" s="66"/>
      <c r="E155" s="66"/>
      <c r="F155" s="66"/>
      <c r="G155" s="66"/>
      <c r="H155" s="66"/>
      <c r="I155" s="66"/>
      <c r="J155" s="66"/>
      <c r="K155" s="67">
        <f aca="true" t="shared" si="14" ref="K155:L158">K156</f>
        <v>3916300</v>
      </c>
      <c r="L155" s="67">
        <f t="shared" si="14"/>
        <v>1105526.31</v>
      </c>
      <c r="M155" s="67">
        <f t="shared" si="1"/>
        <v>2810773.69</v>
      </c>
      <c r="Q155" s="57"/>
    </row>
    <row r="156" spans="1:13" ht="21">
      <c r="A156" s="36" t="s">
        <v>137</v>
      </c>
      <c r="B156" s="65"/>
      <c r="C156" s="66" t="s">
        <v>140</v>
      </c>
      <c r="D156" s="66"/>
      <c r="E156" s="66"/>
      <c r="F156" s="66"/>
      <c r="G156" s="66"/>
      <c r="H156" s="66"/>
      <c r="I156" s="66"/>
      <c r="J156" s="66"/>
      <c r="K156" s="67">
        <f t="shared" si="14"/>
        <v>3916300</v>
      </c>
      <c r="L156" s="67">
        <f t="shared" si="14"/>
        <v>1105526.31</v>
      </c>
      <c r="M156" s="67">
        <f t="shared" si="1"/>
        <v>2810773.69</v>
      </c>
    </row>
    <row r="157" spans="1:13" ht="22.5">
      <c r="A157" s="39" t="s">
        <v>655</v>
      </c>
      <c r="B157" s="65"/>
      <c r="C157" s="85" t="s">
        <v>141</v>
      </c>
      <c r="D157" s="66"/>
      <c r="E157" s="66"/>
      <c r="F157" s="66"/>
      <c r="G157" s="66"/>
      <c r="H157" s="66"/>
      <c r="I157" s="66"/>
      <c r="J157" s="66"/>
      <c r="K157" s="71">
        <f>K158+K163</f>
        <v>3916300</v>
      </c>
      <c r="L157" s="71">
        <f>L158+L163</f>
        <v>1105526.31</v>
      </c>
      <c r="M157" s="71">
        <f t="shared" si="1"/>
        <v>2810773.69</v>
      </c>
    </row>
    <row r="158" spans="1:13" ht="12.75">
      <c r="A158" s="68" t="s">
        <v>430</v>
      </c>
      <c r="B158" s="65"/>
      <c r="C158" s="85" t="s">
        <v>142</v>
      </c>
      <c r="D158" s="66"/>
      <c r="E158" s="66"/>
      <c r="F158" s="66"/>
      <c r="G158" s="66"/>
      <c r="H158" s="66"/>
      <c r="I158" s="66"/>
      <c r="J158" s="66"/>
      <c r="K158" s="71">
        <f t="shared" si="14"/>
        <v>3916300</v>
      </c>
      <c r="L158" s="71">
        <f t="shared" si="14"/>
        <v>1105526.31</v>
      </c>
      <c r="M158" s="71">
        <f t="shared" si="1"/>
        <v>2810773.69</v>
      </c>
    </row>
    <row r="159" spans="1:13" ht="12.75">
      <c r="A159" s="68" t="s">
        <v>434</v>
      </c>
      <c r="B159" s="65"/>
      <c r="C159" s="85" t="s">
        <v>143</v>
      </c>
      <c r="D159" s="66"/>
      <c r="E159" s="66"/>
      <c r="F159" s="66"/>
      <c r="G159" s="66"/>
      <c r="H159" s="66"/>
      <c r="I159" s="66"/>
      <c r="J159" s="66"/>
      <c r="K159" s="71">
        <f>K160+K161+K162</f>
        <v>3916300</v>
      </c>
      <c r="L159" s="71">
        <f>L160+L161+L162</f>
        <v>1105526.31</v>
      </c>
      <c r="M159" s="71">
        <f t="shared" si="1"/>
        <v>2810773.69</v>
      </c>
    </row>
    <row r="160" spans="1:13" ht="12.75">
      <c r="A160" s="68" t="s">
        <v>521</v>
      </c>
      <c r="B160" s="65"/>
      <c r="C160" s="85" t="s">
        <v>144</v>
      </c>
      <c r="D160" s="66"/>
      <c r="E160" s="66"/>
      <c r="F160" s="66"/>
      <c r="G160" s="66"/>
      <c r="H160" s="66"/>
      <c r="I160" s="66"/>
      <c r="J160" s="66"/>
      <c r="K160" s="71">
        <v>395000</v>
      </c>
      <c r="L160" s="71">
        <v>109722.06</v>
      </c>
      <c r="M160" s="71">
        <f t="shared" si="1"/>
        <v>285277.94</v>
      </c>
    </row>
    <row r="161" spans="1:13" ht="12.75">
      <c r="A161" s="68" t="s">
        <v>535</v>
      </c>
      <c r="B161" s="65"/>
      <c r="C161" s="85" t="s">
        <v>145</v>
      </c>
      <c r="D161" s="66"/>
      <c r="E161" s="66"/>
      <c r="F161" s="66"/>
      <c r="G161" s="66"/>
      <c r="H161" s="66"/>
      <c r="I161" s="66"/>
      <c r="J161" s="66"/>
      <c r="K161" s="71">
        <f>3021500+400000</f>
        <v>3421500</v>
      </c>
      <c r="L161" s="71">
        <v>936277.48</v>
      </c>
      <c r="M161" s="71">
        <f>K161-L161</f>
        <v>2485222.52</v>
      </c>
    </row>
    <row r="162" spans="1:17" ht="12.75">
      <c r="A162" s="68" t="s">
        <v>523</v>
      </c>
      <c r="B162" s="65"/>
      <c r="C162" s="85" t="s">
        <v>217</v>
      </c>
      <c r="D162" s="66"/>
      <c r="E162" s="66"/>
      <c r="F162" s="66"/>
      <c r="G162" s="66"/>
      <c r="H162" s="66"/>
      <c r="I162" s="66"/>
      <c r="J162" s="66"/>
      <c r="K162" s="71">
        <v>99800</v>
      </c>
      <c r="L162" s="71">
        <v>59526.77</v>
      </c>
      <c r="M162" s="71">
        <f>K162-L162</f>
        <v>40273.23</v>
      </c>
      <c r="Q162" s="57"/>
    </row>
    <row r="163" spans="1:13" ht="12.75">
      <c r="A163" s="68" t="s">
        <v>436</v>
      </c>
      <c r="B163" s="65"/>
      <c r="C163" s="85" t="s">
        <v>185</v>
      </c>
      <c r="D163" s="66"/>
      <c r="E163" s="66"/>
      <c r="F163" s="66"/>
      <c r="G163" s="66"/>
      <c r="H163" s="66"/>
      <c r="I163" s="66"/>
      <c r="J163" s="66"/>
      <c r="K163" s="71">
        <f>K164</f>
        <v>0</v>
      </c>
      <c r="L163" s="71">
        <f>L164</f>
        <v>0</v>
      </c>
      <c r="M163" s="71">
        <f>K163-L163</f>
        <v>0</v>
      </c>
    </row>
    <row r="164" spans="1:13" ht="12.75">
      <c r="A164" s="68" t="s">
        <v>525</v>
      </c>
      <c r="B164" s="65"/>
      <c r="C164" s="85" t="s">
        <v>186</v>
      </c>
      <c r="D164" s="66"/>
      <c r="E164" s="66"/>
      <c r="F164" s="66"/>
      <c r="G164" s="66"/>
      <c r="H164" s="66"/>
      <c r="I164" s="66"/>
      <c r="J164" s="66"/>
      <c r="K164" s="71">
        <v>0</v>
      </c>
      <c r="L164" s="71">
        <v>0</v>
      </c>
      <c r="M164" s="71">
        <f>K164-L164</f>
        <v>0</v>
      </c>
    </row>
    <row r="165" spans="1:13" ht="21">
      <c r="A165" s="36" t="s">
        <v>658</v>
      </c>
      <c r="B165" s="65"/>
      <c r="C165" s="66" t="s">
        <v>146</v>
      </c>
      <c r="D165" s="66"/>
      <c r="E165" s="66"/>
      <c r="F165" s="66"/>
      <c r="G165" s="66"/>
      <c r="H165" s="66"/>
      <c r="I165" s="66"/>
      <c r="J165" s="66"/>
      <c r="K165" s="67">
        <f aca="true" t="shared" si="15" ref="K165:L169">K166</f>
        <v>2208000</v>
      </c>
      <c r="L165" s="67">
        <f t="shared" si="15"/>
        <v>0</v>
      </c>
      <c r="M165" s="67">
        <f aca="true" t="shared" si="16" ref="M165:M170">K165-L165</f>
        <v>2208000</v>
      </c>
    </row>
    <row r="166" spans="1:13" ht="42">
      <c r="A166" s="36" t="s">
        <v>267</v>
      </c>
      <c r="B166" s="65"/>
      <c r="C166" s="66" t="s">
        <v>147</v>
      </c>
      <c r="D166" s="66"/>
      <c r="E166" s="66"/>
      <c r="F166" s="66"/>
      <c r="G166" s="66"/>
      <c r="H166" s="66"/>
      <c r="I166" s="66"/>
      <c r="J166" s="66"/>
      <c r="K166" s="67">
        <f>K167+K175</f>
        <v>2208000</v>
      </c>
      <c r="L166" s="67">
        <f>L167+L175</f>
        <v>0</v>
      </c>
      <c r="M166" s="67">
        <f t="shared" si="16"/>
        <v>2208000</v>
      </c>
    </row>
    <row r="167" spans="1:13" ht="56.25">
      <c r="A167" s="86" t="s">
        <v>71</v>
      </c>
      <c r="B167" s="65"/>
      <c r="C167" s="66" t="s">
        <v>299</v>
      </c>
      <c r="D167" s="66"/>
      <c r="E167" s="66"/>
      <c r="F167" s="66"/>
      <c r="G167" s="66"/>
      <c r="H167" s="66"/>
      <c r="I167" s="66"/>
      <c r="J167" s="66"/>
      <c r="K167" s="67">
        <f t="shared" si="15"/>
        <v>748000</v>
      </c>
      <c r="L167" s="67">
        <f t="shared" si="15"/>
        <v>0</v>
      </c>
      <c r="M167" s="67">
        <f t="shared" si="16"/>
        <v>748000</v>
      </c>
    </row>
    <row r="168" spans="1:13" ht="22.5">
      <c r="A168" s="39" t="s">
        <v>610</v>
      </c>
      <c r="B168" s="65"/>
      <c r="C168" s="85" t="s">
        <v>300</v>
      </c>
      <c r="D168" s="66"/>
      <c r="E168" s="66"/>
      <c r="F168" s="66"/>
      <c r="G168" s="66"/>
      <c r="H168" s="66"/>
      <c r="I168" s="66"/>
      <c r="J168" s="66"/>
      <c r="K168" s="71">
        <f>K169+K173</f>
        <v>748000</v>
      </c>
      <c r="L168" s="71">
        <f t="shared" si="15"/>
        <v>0</v>
      </c>
      <c r="M168" s="71">
        <f t="shared" si="16"/>
        <v>748000</v>
      </c>
    </row>
    <row r="169" spans="1:13" ht="12.75">
      <c r="A169" s="68" t="s">
        <v>430</v>
      </c>
      <c r="B169" s="65"/>
      <c r="C169" s="85" t="s">
        <v>301</v>
      </c>
      <c r="D169" s="66"/>
      <c r="E169" s="66"/>
      <c r="F169" s="66"/>
      <c r="G169" s="66"/>
      <c r="H169" s="66"/>
      <c r="I169" s="66"/>
      <c r="J169" s="66"/>
      <c r="K169" s="71">
        <f t="shared" si="15"/>
        <v>688000</v>
      </c>
      <c r="L169" s="71">
        <f t="shared" si="15"/>
        <v>0</v>
      </c>
      <c r="M169" s="71">
        <f t="shared" si="16"/>
        <v>688000</v>
      </c>
    </row>
    <row r="170" spans="1:13" ht="12.75">
      <c r="A170" s="68" t="s">
        <v>434</v>
      </c>
      <c r="B170" s="65"/>
      <c r="C170" s="85" t="s">
        <v>302</v>
      </c>
      <c r="D170" s="66"/>
      <c r="E170" s="66"/>
      <c r="F170" s="66"/>
      <c r="G170" s="66"/>
      <c r="H170" s="66"/>
      <c r="I170" s="66"/>
      <c r="J170" s="66"/>
      <c r="K170" s="71">
        <f>K171+K172</f>
        <v>688000</v>
      </c>
      <c r="L170" s="71">
        <f>L171+L172</f>
        <v>0</v>
      </c>
      <c r="M170" s="71">
        <f t="shared" si="16"/>
        <v>688000</v>
      </c>
    </row>
    <row r="171" spans="1:13" ht="12.75">
      <c r="A171" s="68" t="s">
        <v>535</v>
      </c>
      <c r="B171" s="65"/>
      <c r="C171" s="85" t="s">
        <v>303</v>
      </c>
      <c r="D171" s="66"/>
      <c r="E171" s="66"/>
      <c r="F171" s="66"/>
      <c r="G171" s="66"/>
      <c r="H171" s="66"/>
      <c r="I171" s="66"/>
      <c r="J171" s="66"/>
      <c r="K171" s="71">
        <v>30000</v>
      </c>
      <c r="L171" s="71">
        <v>0</v>
      </c>
      <c r="M171" s="71">
        <f aca="true" t="shared" si="17" ref="M171:M179">K171-L171</f>
        <v>30000</v>
      </c>
    </row>
    <row r="172" spans="1:13" ht="12.75">
      <c r="A172" s="68" t="s">
        <v>523</v>
      </c>
      <c r="B172" s="65"/>
      <c r="C172" s="85" t="s">
        <v>304</v>
      </c>
      <c r="D172" s="66"/>
      <c r="E172" s="66"/>
      <c r="F172" s="66"/>
      <c r="G172" s="66"/>
      <c r="H172" s="66"/>
      <c r="I172" s="66"/>
      <c r="J172" s="66"/>
      <c r="K172" s="71">
        <v>658000</v>
      </c>
      <c r="L172" s="71">
        <v>0</v>
      </c>
      <c r="M172" s="71">
        <f t="shared" si="17"/>
        <v>658000</v>
      </c>
    </row>
    <row r="173" spans="1:13" ht="12.75">
      <c r="A173" s="68" t="s">
        <v>436</v>
      </c>
      <c r="B173" s="65"/>
      <c r="C173" s="85" t="s">
        <v>305</v>
      </c>
      <c r="D173" s="66"/>
      <c r="E173" s="66"/>
      <c r="F173" s="66"/>
      <c r="G173" s="66"/>
      <c r="H173" s="66"/>
      <c r="I173" s="66"/>
      <c r="J173" s="66"/>
      <c r="K173" s="71">
        <f>K174</f>
        <v>60000</v>
      </c>
      <c r="L173" s="71">
        <v>0</v>
      </c>
      <c r="M173" s="71">
        <f t="shared" si="17"/>
        <v>60000</v>
      </c>
    </row>
    <row r="174" spans="1:13" ht="12.75">
      <c r="A174" s="68" t="s">
        <v>524</v>
      </c>
      <c r="B174" s="65"/>
      <c r="C174" s="85" t="s">
        <v>306</v>
      </c>
      <c r="D174" s="66"/>
      <c r="E174" s="66"/>
      <c r="F174" s="66"/>
      <c r="G174" s="66"/>
      <c r="H174" s="66"/>
      <c r="I174" s="66"/>
      <c r="J174" s="66"/>
      <c r="K174" s="71">
        <v>60000</v>
      </c>
      <c r="L174" s="71">
        <v>0</v>
      </c>
      <c r="M174" s="71">
        <f t="shared" si="17"/>
        <v>60000</v>
      </c>
    </row>
    <row r="175" spans="1:13" ht="56.25">
      <c r="A175" s="86" t="s">
        <v>231</v>
      </c>
      <c r="B175" s="65"/>
      <c r="C175" s="66" t="s">
        <v>232</v>
      </c>
      <c r="D175" s="66"/>
      <c r="E175" s="66"/>
      <c r="F175" s="66"/>
      <c r="G175" s="66"/>
      <c r="H175" s="66"/>
      <c r="I175" s="66"/>
      <c r="J175" s="66"/>
      <c r="K175" s="67">
        <f aca="true" t="shared" si="18" ref="K175:L178">K176</f>
        <v>1460000</v>
      </c>
      <c r="L175" s="67">
        <f t="shared" si="18"/>
        <v>0</v>
      </c>
      <c r="M175" s="67">
        <f t="shared" si="17"/>
        <v>1460000</v>
      </c>
    </row>
    <row r="176" spans="1:13" ht="22.5">
      <c r="A176" s="39" t="s">
        <v>610</v>
      </c>
      <c r="B176" s="65"/>
      <c r="C176" s="114" t="s">
        <v>233</v>
      </c>
      <c r="D176" s="66"/>
      <c r="E176" s="66"/>
      <c r="F176" s="66"/>
      <c r="G176" s="66"/>
      <c r="H176" s="66"/>
      <c r="I176" s="66"/>
      <c r="J176" s="66"/>
      <c r="K176" s="71">
        <f t="shared" si="18"/>
        <v>1460000</v>
      </c>
      <c r="L176" s="71">
        <f t="shared" si="18"/>
        <v>0</v>
      </c>
      <c r="M176" s="71">
        <f t="shared" si="17"/>
        <v>1460000</v>
      </c>
    </row>
    <row r="177" spans="1:13" ht="12.75">
      <c r="A177" s="68" t="s">
        <v>430</v>
      </c>
      <c r="B177" s="65"/>
      <c r="C177" s="114" t="s">
        <v>234</v>
      </c>
      <c r="D177" s="66"/>
      <c r="E177" s="66"/>
      <c r="F177" s="66"/>
      <c r="G177" s="66"/>
      <c r="H177" s="66"/>
      <c r="I177" s="66"/>
      <c r="J177" s="66"/>
      <c r="K177" s="71">
        <f t="shared" si="18"/>
        <v>1460000</v>
      </c>
      <c r="L177" s="71">
        <f t="shared" si="18"/>
        <v>0</v>
      </c>
      <c r="M177" s="71">
        <f t="shared" si="17"/>
        <v>1460000</v>
      </c>
    </row>
    <row r="178" spans="1:13" ht="12.75">
      <c r="A178" s="68" t="s">
        <v>434</v>
      </c>
      <c r="B178" s="65"/>
      <c r="C178" s="114" t="s">
        <v>235</v>
      </c>
      <c r="D178" s="66"/>
      <c r="E178" s="66"/>
      <c r="F178" s="66"/>
      <c r="G178" s="66"/>
      <c r="H178" s="66"/>
      <c r="I178" s="66"/>
      <c r="J178" s="66"/>
      <c r="K178" s="71">
        <f t="shared" si="18"/>
        <v>1460000</v>
      </c>
      <c r="L178" s="71">
        <f t="shared" si="18"/>
        <v>0</v>
      </c>
      <c r="M178" s="71">
        <f t="shared" si="17"/>
        <v>1460000</v>
      </c>
    </row>
    <row r="179" spans="1:13" ht="12.75">
      <c r="A179" s="68" t="s">
        <v>535</v>
      </c>
      <c r="B179" s="65"/>
      <c r="C179" s="114" t="s">
        <v>236</v>
      </c>
      <c r="D179" s="66"/>
      <c r="E179" s="66"/>
      <c r="F179" s="66"/>
      <c r="G179" s="66"/>
      <c r="H179" s="66"/>
      <c r="I179" s="66"/>
      <c r="J179" s="66"/>
      <c r="K179" s="71">
        <v>1460000</v>
      </c>
      <c r="L179" s="71">
        <v>0</v>
      </c>
      <c r="M179" s="71">
        <f t="shared" si="17"/>
        <v>1460000</v>
      </c>
    </row>
    <row r="180" spans="1:13" ht="21">
      <c r="A180" s="36" t="s">
        <v>671</v>
      </c>
      <c r="B180" s="37"/>
      <c r="C180" s="38" t="s">
        <v>672</v>
      </c>
      <c r="D180" s="38"/>
      <c r="E180" s="38"/>
      <c r="F180" s="38"/>
      <c r="G180" s="38"/>
      <c r="H180" s="38"/>
      <c r="I180" s="38"/>
      <c r="J180" s="38"/>
      <c r="K180" s="52">
        <f aca="true" t="shared" si="19" ref="K180:L183">K181</f>
        <v>200000</v>
      </c>
      <c r="L180" s="52">
        <f t="shared" si="19"/>
        <v>0</v>
      </c>
      <c r="M180" s="52">
        <f t="shared" si="1"/>
        <v>200000</v>
      </c>
    </row>
    <row r="181" spans="1:13" ht="21">
      <c r="A181" s="36" t="s">
        <v>658</v>
      </c>
      <c r="B181" s="37"/>
      <c r="C181" s="38" t="s">
        <v>673</v>
      </c>
      <c r="D181" s="38"/>
      <c r="E181" s="38"/>
      <c r="F181" s="38"/>
      <c r="G181" s="38"/>
      <c r="H181" s="38"/>
      <c r="I181" s="38"/>
      <c r="J181" s="38"/>
      <c r="K181" s="52">
        <f t="shared" si="19"/>
        <v>200000</v>
      </c>
      <c r="L181" s="52">
        <f t="shared" si="19"/>
        <v>0</v>
      </c>
      <c r="M181" s="52">
        <f t="shared" si="1"/>
        <v>200000</v>
      </c>
    </row>
    <row r="182" spans="1:13" ht="42">
      <c r="A182" s="36" t="s">
        <v>267</v>
      </c>
      <c r="B182" s="45"/>
      <c r="C182" s="38" t="s">
        <v>674</v>
      </c>
      <c r="D182" s="38"/>
      <c r="E182" s="38"/>
      <c r="F182" s="38"/>
      <c r="G182" s="38"/>
      <c r="H182" s="38"/>
      <c r="I182" s="38"/>
      <c r="J182" s="38"/>
      <c r="K182" s="52">
        <f t="shared" si="19"/>
        <v>200000</v>
      </c>
      <c r="L182" s="52">
        <f t="shared" si="19"/>
        <v>0</v>
      </c>
      <c r="M182" s="52">
        <f t="shared" si="1"/>
        <v>200000</v>
      </c>
    </row>
    <row r="183" spans="1:13" ht="56.25">
      <c r="A183" s="75" t="s">
        <v>72</v>
      </c>
      <c r="B183" s="74"/>
      <c r="C183" s="66" t="s">
        <v>675</v>
      </c>
      <c r="D183" s="66"/>
      <c r="E183" s="66"/>
      <c r="F183" s="66"/>
      <c r="G183" s="66"/>
      <c r="H183" s="66"/>
      <c r="I183" s="66"/>
      <c r="J183" s="66"/>
      <c r="K183" s="67">
        <f t="shared" si="19"/>
        <v>200000</v>
      </c>
      <c r="L183" s="67">
        <f t="shared" si="19"/>
        <v>0</v>
      </c>
      <c r="M183" s="67">
        <f t="shared" si="1"/>
        <v>200000</v>
      </c>
    </row>
    <row r="184" spans="1:13" ht="22.5">
      <c r="A184" s="68" t="s">
        <v>655</v>
      </c>
      <c r="B184" s="65"/>
      <c r="C184" s="70" t="s">
        <v>676</v>
      </c>
      <c r="D184" s="66"/>
      <c r="E184" s="66"/>
      <c r="F184" s="66"/>
      <c r="G184" s="66"/>
      <c r="H184" s="66"/>
      <c r="I184" s="66"/>
      <c r="J184" s="66"/>
      <c r="K184" s="71">
        <f aca="true" t="shared" si="20" ref="K184:L186">SUM(K185)</f>
        <v>200000</v>
      </c>
      <c r="L184" s="71">
        <f t="shared" si="20"/>
        <v>0</v>
      </c>
      <c r="M184" s="71">
        <f>K184-L184</f>
        <v>200000</v>
      </c>
    </row>
    <row r="185" spans="1:13" ht="12.75">
      <c r="A185" s="68" t="s">
        <v>430</v>
      </c>
      <c r="B185" s="65"/>
      <c r="C185" s="70" t="s">
        <v>459</v>
      </c>
      <c r="D185" s="66"/>
      <c r="E185" s="66"/>
      <c r="F185" s="66"/>
      <c r="G185" s="66"/>
      <c r="H185" s="66"/>
      <c r="I185" s="66"/>
      <c r="J185" s="66"/>
      <c r="K185" s="71">
        <f t="shared" si="20"/>
        <v>200000</v>
      </c>
      <c r="L185" s="71">
        <f t="shared" si="20"/>
        <v>0</v>
      </c>
      <c r="M185" s="71">
        <f>K185-L185</f>
        <v>200000</v>
      </c>
    </row>
    <row r="186" spans="1:13" ht="12.75">
      <c r="A186" s="68" t="s">
        <v>434</v>
      </c>
      <c r="B186" s="65"/>
      <c r="C186" s="70" t="s">
        <v>460</v>
      </c>
      <c r="D186" s="66"/>
      <c r="E186" s="66"/>
      <c r="F186" s="66"/>
      <c r="G186" s="66"/>
      <c r="H186" s="66"/>
      <c r="I186" s="66"/>
      <c r="J186" s="66"/>
      <c r="K186" s="71">
        <f t="shared" si="20"/>
        <v>200000</v>
      </c>
      <c r="L186" s="71">
        <f t="shared" si="20"/>
        <v>0</v>
      </c>
      <c r="M186" s="71">
        <f>K186-L186</f>
        <v>200000</v>
      </c>
    </row>
    <row r="187" spans="1:13" ht="12.75">
      <c r="A187" s="68" t="s">
        <v>523</v>
      </c>
      <c r="B187" s="65"/>
      <c r="C187" s="70" t="s">
        <v>407</v>
      </c>
      <c r="D187" s="66"/>
      <c r="E187" s="66"/>
      <c r="F187" s="66"/>
      <c r="G187" s="66"/>
      <c r="H187" s="66"/>
      <c r="I187" s="66"/>
      <c r="J187" s="66"/>
      <c r="K187" s="71">
        <v>200000</v>
      </c>
      <c r="L187" s="71">
        <v>0</v>
      </c>
      <c r="M187" s="71">
        <f t="shared" si="1"/>
        <v>200000</v>
      </c>
    </row>
    <row r="188" spans="1:17" ht="12.75">
      <c r="A188" s="36" t="s">
        <v>677</v>
      </c>
      <c r="B188" s="37"/>
      <c r="C188" s="38" t="s">
        <v>678</v>
      </c>
      <c r="D188" s="38"/>
      <c r="E188" s="38"/>
      <c r="F188" s="38"/>
      <c r="G188" s="38"/>
      <c r="H188" s="38"/>
      <c r="I188" s="38"/>
      <c r="J188" s="38"/>
      <c r="K188" s="52">
        <f>K189+K216+K238</f>
        <v>26520100</v>
      </c>
      <c r="L188" s="52">
        <f>L189+L216+L238</f>
        <v>1599916.3599999996</v>
      </c>
      <c r="M188" s="52">
        <f t="shared" si="1"/>
        <v>24920183.64</v>
      </c>
      <c r="Q188" s="57"/>
    </row>
    <row r="189" spans="1:13" ht="12.75">
      <c r="A189" s="36" t="s">
        <v>532</v>
      </c>
      <c r="B189" s="37"/>
      <c r="C189" s="38" t="s">
        <v>679</v>
      </c>
      <c r="D189" s="38"/>
      <c r="E189" s="38"/>
      <c r="F189" s="38"/>
      <c r="G189" s="38"/>
      <c r="H189" s="38"/>
      <c r="I189" s="38"/>
      <c r="J189" s="38"/>
      <c r="K189" s="52">
        <f>K190+K195</f>
        <v>4362200</v>
      </c>
      <c r="L189" s="52">
        <f>L190+L195</f>
        <v>4335</v>
      </c>
      <c r="M189" s="52">
        <f t="shared" si="1"/>
        <v>4357865</v>
      </c>
    </row>
    <row r="190" spans="1:13" ht="31.5">
      <c r="A190" s="78" t="s">
        <v>690</v>
      </c>
      <c r="B190" s="37"/>
      <c r="C190" s="38" t="s">
        <v>377</v>
      </c>
      <c r="D190" s="38"/>
      <c r="E190" s="38"/>
      <c r="F190" s="38"/>
      <c r="G190" s="38"/>
      <c r="H190" s="38"/>
      <c r="I190" s="38"/>
      <c r="J190" s="38"/>
      <c r="K190" s="52">
        <f>K191</f>
        <v>759000</v>
      </c>
      <c r="L190" s="52">
        <f>L191</f>
        <v>0</v>
      </c>
      <c r="M190" s="52">
        <f t="shared" si="1"/>
        <v>759000</v>
      </c>
    </row>
    <row r="191" spans="1:13" ht="31.5">
      <c r="A191" s="36" t="s">
        <v>222</v>
      </c>
      <c r="B191" s="65"/>
      <c r="C191" s="66" t="s">
        <v>378</v>
      </c>
      <c r="D191" s="66"/>
      <c r="E191" s="66"/>
      <c r="F191" s="66"/>
      <c r="G191" s="66"/>
      <c r="H191" s="66"/>
      <c r="I191" s="66"/>
      <c r="J191" s="66"/>
      <c r="K191" s="67">
        <f>K192</f>
        <v>759000</v>
      </c>
      <c r="L191" s="67">
        <f>L192</f>
        <v>0</v>
      </c>
      <c r="M191" s="67">
        <f t="shared" si="1"/>
        <v>759000</v>
      </c>
    </row>
    <row r="192" spans="1:13" ht="12.75">
      <c r="A192" s="79" t="s">
        <v>692</v>
      </c>
      <c r="B192" s="65"/>
      <c r="C192" s="70" t="s">
        <v>379</v>
      </c>
      <c r="D192" s="66"/>
      <c r="E192" s="66"/>
      <c r="F192" s="66"/>
      <c r="G192" s="66"/>
      <c r="H192" s="66"/>
      <c r="I192" s="66"/>
      <c r="J192" s="66"/>
      <c r="K192" s="71">
        <f>SUM(K193)</f>
        <v>759000</v>
      </c>
      <c r="L192" s="71">
        <f>SUM(L193)</f>
        <v>0</v>
      </c>
      <c r="M192" s="71">
        <f t="shared" si="1"/>
        <v>759000</v>
      </c>
    </row>
    <row r="193" spans="1:13" ht="12.75">
      <c r="A193" s="68" t="s">
        <v>436</v>
      </c>
      <c r="B193" s="65"/>
      <c r="C193" s="70" t="s">
        <v>380</v>
      </c>
      <c r="D193" s="66"/>
      <c r="E193" s="66"/>
      <c r="F193" s="66"/>
      <c r="G193" s="66"/>
      <c r="H193" s="66"/>
      <c r="I193" s="66"/>
      <c r="J193" s="66"/>
      <c r="K193" s="71">
        <f>SUM(K194)</f>
        <v>759000</v>
      </c>
      <c r="L193" s="71">
        <f>SUM(L194)</f>
        <v>0</v>
      </c>
      <c r="M193" s="71">
        <f t="shared" si="1"/>
        <v>759000</v>
      </c>
    </row>
    <row r="194" spans="1:13" ht="12.75">
      <c r="A194" s="68" t="s">
        <v>524</v>
      </c>
      <c r="B194" s="65"/>
      <c r="C194" s="70" t="s">
        <v>381</v>
      </c>
      <c r="D194" s="66"/>
      <c r="E194" s="66"/>
      <c r="F194" s="66"/>
      <c r="G194" s="66"/>
      <c r="H194" s="66"/>
      <c r="I194" s="66"/>
      <c r="J194" s="66"/>
      <c r="K194" s="71">
        <v>759000</v>
      </c>
      <c r="L194" s="71">
        <v>0</v>
      </c>
      <c r="M194" s="71">
        <f t="shared" si="1"/>
        <v>759000</v>
      </c>
    </row>
    <row r="195" spans="1:13" ht="12.75">
      <c r="A195" s="36" t="s">
        <v>680</v>
      </c>
      <c r="B195" s="37"/>
      <c r="C195" s="38" t="s">
        <v>681</v>
      </c>
      <c r="D195" s="38"/>
      <c r="E195" s="38"/>
      <c r="F195" s="38"/>
      <c r="G195" s="38"/>
      <c r="H195" s="38"/>
      <c r="I195" s="38"/>
      <c r="J195" s="38"/>
      <c r="K195" s="52">
        <f>SUM(K196+K204)</f>
        <v>3603200</v>
      </c>
      <c r="L195" s="52">
        <f>SUM(L196+L204)</f>
        <v>4335</v>
      </c>
      <c r="M195" s="52">
        <f t="shared" si="1"/>
        <v>3598865</v>
      </c>
    </row>
    <row r="196" spans="1:13" ht="31.5">
      <c r="A196" s="64" t="s">
        <v>682</v>
      </c>
      <c r="B196" s="65"/>
      <c r="C196" s="66" t="s">
        <v>683</v>
      </c>
      <c r="D196" s="66"/>
      <c r="E196" s="66"/>
      <c r="F196" s="66"/>
      <c r="G196" s="66"/>
      <c r="H196" s="66"/>
      <c r="I196" s="66"/>
      <c r="J196" s="66"/>
      <c r="K196" s="67">
        <f>K197</f>
        <v>2359600</v>
      </c>
      <c r="L196" s="67">
        <f>L197</f>
        <v>4335</v>
      </c>
      <c r="M196" s="67">
        <f t="shared" si="1"/>
        <v>2355265</v>
      </c>
    </row>
    <row r="197" spans="1:13" ht="22.5">
      <c r="A197" s="68" t="s">
        <v>655</v>
      </c>
      <c r="B197" s="65"/>
      <c r="C197" s="70" t="s">
        <v>684</v>
      </c>
      <c r="D197" s="66"/>
      <c r="E197" s="66"/>
      <c r="F197" s="66"/>
      <c r="G197" s="66"/>
      <c r="H197" s="66"/>
      <c r="I197" s="66"/>
      <c r="J197" s="66"/>
      <c r="K197" s="71">
        <f>SUM(K198,K202)</f>
        <v>2359600</v>
      </c>
      <c r="L197" s="71">
        <f>SUM(L198,L202)</f>
        <v>4335</v>
      </c>
      <c r="M197" s="71">
        <f t="shared" si="1"/>
        <v>2355265</v>
      </c>
    </row>
    <row r="198" spans="1:13" ht="12.75">
      <c r="A198" s="68" t="s">
        <v>430</v>
      </c>
      <c r="B198" s="65"/>
      <c r="C198" s="70" t="s">
        <v>461</v>
      </c>
      <c r="D198" s="66"/>
      <c r="E198" s="66"/>
      <c r="F198" s="66"/>
      <c r="G198" s="66"/>
      <c r="H198" s="66"/>
      <c r="I198" s="66"/>
      <c r="J198" s="66"/>
      <c r="K198" s="71">
        <f>SUM(K199)</f>
        <v>2299600</v>
      </c>
      <c r="L198" s="71">
        <f>SUM(L199)</f>
        <v>0</v>
      </c>
      <c r="M198" s="71">
        <f t="shared" si="1"/>
        <v>2299600</v>
      </c>
    </row>
    <row r="199" spans="1:13" ht="12.75">
      <c r="A199" s="68" t="s">
        <v>434</v>
      </c>
      <c r="B199" s="65"/>
      <c r="C199" s="70" t="s">
        <v>462</v>
      </c>
      <c r="D199" s="66"/>
      <c r="E199" s="66"/>
      <c r="F199" s="66"/>
      <c r="G199" s="66"/>
      <c r="H199" s="66"/>
      <c r="I199" s="66"/>
      <c r="J199" s="66"/>
      <c r="K199" s="71">
        <f>SUM(K200+K201)</f>
        <v>2299600</v>
      </c>
      <c r="L199" s="71">
        <f>SUM(L200+L201)</f>
        <v>0</v>
      </c>
      <c r="M199" s="71">
        <f t="shared" si="1"/>
        <v>2299600</v>
      </c>
    </row>
    <row r="200" spans="1:13" ht="12.75">
      <c r="A200" s="68" t="s">
        <v>535</v>
      </c>
      <c r="B200" s="65"/>
      <c r="C200" s="70" t="s">
        <v>402</v>
      </c>
      <c r="D200" s="66"/>
      <c r="E200" s="66"/>
      <c r="F200" s="66"/>
      <c r="G200" s="66"/>
      <c r="H200" s="66"/>
      <c r="I200" s="66"/>
      <c r="J200" s="66"/>
      <c r="K200" s="71">
        <f>134400+26200+2086800</f>
        <v>2247400</v>
      </c>
      <c r="L200" s="71">
        <v>0</v>
      </c>
      <c r="M200" s="71">
        <f t="shared" si="1"/>
        <v>2247400</v>
      </c>
    </row>
    <row r="201" spans="1:13" ht="12.75">
      <c r="A201" s="68" t="s">
        <v>523</v>
      </c>
      <c r="B201" s="65"/>
      <c r="C201" s="70" t="s">
        <v>124</v>
      </c>
      <c r="D201" s="66"/>
      <c r="E201" s="66"/>
      <c r="F201" s="66"/>
      <c r="G201" s="66"/>
      <c r="H201" s="66"/>
      <c r="I201" s="66"/>
      <c r="J201" s="66"/>
      <c r="K201" s="71">
        <v>52200</v>
      </c>
      <c r="L201" s="71">
        <v>0</v>
      </c>
      <c r="M201" s="71">
        <f t="shared" si="1"/>
        <v>52200</v>
      </c>
    </row>
    <row r="202" spans="1:13" ht="12.75">
      <c r="A202" s="68" t="s">
        <v>436</v>
      </c>
      <c r="B202" s="65"/>
      <c r="C202" s="85" t="s">
        <v>189</v>
      </c>
      <c r="D202" s="66"/>
      <c r="E202" s="66"/>
      <c r="F202" s="66"/>
      <c r="G202" s="66"/>
      <c r="H202" s="66"/>
      <c r="I202" s="66"/>
      <c r="J202" s="66"/>
      <c r="K202" s="71">
        <f>K203</f>
        <v>60000</v>
      </c>
      <c r="L202" s="71">
        <f>L203</f>
        <v>4335</v>
      </c>
      <c r="M202" s="71">
        <f t="shared" si="1"/>
        <v>55665</v>
      </c>
    </row>
    <row r="203" spans="1:13" ht="12.75">
      <c r="A203" s="68" t="s">
        <v>525</v>
      </c>
      <c r="B203" s="65"/>
      <c r="C203" s="85" t="s">
        <v>187</v>
      </c>
      <c r="D203" s="66"/>
      <c r="E203" s="66"/>
      <c r="F203" s="66"/>
      <c r="G203" s="66"/>
      <c r="H203" s="66"/>
      <c r="I203" s="66"/>
      <c r="J203" s="66"/>
      <c r="K203" s="71">
        <v>60000</v>
      </c>
      <c r="L203" s="71">
        <v>4335</v>
      </c>
      <c r="M203" s="71">
        <f t="shared" si="1"/>
        <v>55665</v>
      </c>
    </row>
    <row r="204" spans="1:13" ht="21">
      <c r="A204" s="64" t="s">
        <v>685</v>
      </c>
      <c r="B204" s="65"/>
      <c r="C204" s="66" t="s">
        <v>686</v>
      </c>
      <c r="D204" s="66"/>
      <c r="E204" s="66"/>
      <c r="F204" s="66"/>
      <c r="G204" s="66"/>
      <c r="H204" s="66"/>
      <c r="I204" s="66"/>
      <c r="J204" s="66"/>
      <c r="K204" s="67">
        <f>K205+K209</f>
        <v>1243600</v>
      </c>
      <c r="L204" s="67">
        <f>L205+L209</f>
        <v>0</v>
      </c>
      <c r="M204" s="67">
        <f t="shared" si="1"/>
        <v>1243600</v>
      </c>
    </row>
    <row r="205" spans="1:13" ht="56.25">
      <c r="A205" s="68" t="s">
        <v>68</v>
      </c>
      <c r="B205" s="65"/>
      <c r="C205" s="70" t="s">
        <v>687</v>
      </c>
      <c r="D205" s="66"/>
      <c r="E205" s="66"/>
      <c r="F205" s="66"/>
      <c r="G205" s="66"/>
      <c r="H205" s="66"/>
      <c r="I205" s="66"/>
      <c r="J205" s="66"/>
      <c r="K205" s="71">
        <f aca="true" t="shared" si="21" ref="K205:L207">SUM(K206)</f>
        <v>1190000</v>
      </c>
      <c r="L205" s="71">
        <f t="shared" si="21"/>
        <v>0</v>
      </c>
      <c r="M205" s="71">
        <f t="shared" si="1"/>
        <v>1190000</v>
      </c>
    </row>
    <row r="206" spans="1:13" ht="12.75">
      <c r="A206" s="68" t="s">
        <v>430</v>
      </c>
      <c r="B206" s="65"/>
      <c r="C206" s="70" t="s">
        <v>463</v>
      </c>
      <c r="D206" s="66"/>
      <c r="E206" s="66"/>
      <c r="F206" s="66"/>
      <c r="G206" s="66"/>
      <c r="H206" s="66"/>
      <c r="I206" s="66"/>
      <c r="J206" s="66"/>
      <c r="K206" s="71">
        <f t="shared" si="21"/>
        <v>1190000</v>
      </c>
      <c r="L206" s="71">
        <f t="shared" si="21"/>
        <v>0</v>
      </c>
      <c r="M206" s="71">
        <f t="shared" si="1"/>
        <v>1190000</v>
      </c>
    </row>
    <row r="207" spans="1:13" ht="12.75">
      <c r="A207" s="68" t="s">
        <v>456</v>
      </c>
      <c r="B207" s="65"/>
      <c r="C207" s="70" t="s">
        <v>464</v>
      </c>
      <c r="D207" s="66"/>
      <c r="E207" s="66"/>
      <c r="F207" s="66"/>
      <c r="G207" s="66"/>
      <c r="H207" s="66"/>
      <c r="I207" s="66"/>
      <c r="J207" s="66"/>
      <c r="K207" s="71">
        <f t="shared" si="21"/>
        <v>1190000</v>
      </c>
      <c r="L207" s="71">
        <f t="shared" si="21"/>
        <v>0</v>
      </c>
      <c r="M207" s="71">
        <f t="shared" si="1"/>
        <v>1190000</v>
      </c>
    </row>
    <row r="208" spans="1:13" ht="33.75">
      <c r="A208" s="68" t="s">
        <v>540</v>
      </c>
      <c r="B208" s="65"/>
      <c r="C208" s="70" t="s">
        <v>403</v>
      </c>
      <c r="D208" s="66"/>
      <c r="E208" s="66"/>
      <c r="F208" s="66"/>
      <c r="G208" s="66"/>
      <c r="H208" s="66"/>
      <c r="I208" s="66"/>
      <c r="J208" s="66"/>
      <c r="K208" s="71">
        <v>1190000</v>
      </c>
      <c r="L208" s="71">
        <v>0</v>
      </c>
      <c r="M208" s="71">
        <f t="shared" si="1"/>
        <v>1190000</v>
      </c>
    </row>
    <row r="209" spans="1:13" ht="22.5">
      <c r="A209" s="68" t="s">
        <v>610</v>
      </c>
      <c r="B209" s="65"/>
      <c r="C209" s="70" t="s">
        <v>688</v>
      </c>
      <c r="D209" s="66"/>
      <c r="E209" s="66"/>
      <c r="F209" s="66"/>
      <c r="G209" s="66"/>
      <c r="H209" s="66"/>
      <c r="I209" s="66"/>
      <c r="J209" s="66"/>
      <c r="K209" s="71">
        <f>K210+K213</f>
        <v>53600</v>
      </c>
      <c r="L209" s="71">
        <f>L210+L213</f>
        <v>0</v>
      </c>
      <c r="M209" s="71">
        <f t="shared" si="1"/>
        <v>53600</v>
      </c>
    </row>
    <row r="210" spans="1:13" ht="12.75">
      <c r="A210" s="68" t="s">
        <v>430</v>
      </c>
      <c r="B210" s="65"/>
      <c r="C210" s="70" t="s">
        <v>465</v>
      </c>
      <c r="D210" s="66"/>
      <c r="E210" s="66"/>
      <c r="F210" s="66"/>
      <c r="G210" s="66"/>
      <c r="H210" s="66"/>
      <c r="I210" s="66"/>
      <c r="J210" s="66"/>
      <c r="K210" s="71">
        <f>SUM(K211)</f>
        <v>53600</v>
      </c>
      <c r="L210" s="71">
        <f>SUM(L211)</f>
        <v>0</v>
      </c>
      <c r="M210" s="71">
        <f t="shared" si="1"/>
        <v>53600</v>
      </c>
    </row>
    <row r="211" spans="1:13" ht="12.75">
      <c r="A211" s="68" t="s">
        <v>434</v>
      </c>
      <c r="B211" s="65"/>
      <c r="C211" s="70" t="s">
        <v>466</v>
      </c>
      <c r="D211" s="66"/>
      <c r="E211" s="66"/>
      <c r="F211" s="66"/>
      <c r="G211" s="66"/>
      <c r="H211" s="66"/>
      <c r="I211" s="66"/>
      <c r="J211" s="66"/>
      <c r="K211" s="71">
        <f>K212</f>
        <v>53600</v>
      </c>
      <c r="L211" s="71">
        <f>L212</f>
        <v>0</v>
      </c>
      <c r="M211" s="71">
        <f t="shared" si="1"/>
        <v>53600</v>
      </c>
    </row>
    <row r="212" spans="1:13" ht="12.75">
      <c r="A212" s="68" t="s">
        <v>523</v>
      </c>
      <c r="B212" s="65"/>
      <c r="C212" s="70" t="s">
        <v>404</v>
      </c>
      <c r="D212" s="66"/>
      <c r="E212" s="66"/>
      <c r="F212" s="66"/>
      <c r="G212" s="66"/>
      <c r="H212" s="66"/>
      <c r="I212" s="66"/>
      <c r="J212" s="66"/>
      <c r="K212" s="71">
        <v>53600</v>
      </c>
      <c r="L212" s="71">
        <v>0</v>
      </c>
      <c r="M212" s="71">
        <f t="shared" si="1"/>
        <v>53600</v>
      </c>
    </row>
    <row r="213" spans="1:13" ht="12.75">
      <c r="A213" s="68" t="s">
        <v>436</v>
      </c>
      <c r="B213" s="69"/>
      <c r="C213" s="70" t="s">
        <v>129</v>
      </c>
      <c r="D213" s="66"/>
      <c r="E213" s="66"/>
      <c r="F213" s="66"/>
      <c r="G213" s="66"/>
      <c r="H213" s="66"/>
      <c r="I213" s="66"/>
      <c r="J213" s="66"/>
      <c r="K213" s="71">
        <f>K214+K215</f>
        <v>0</v>
      </c>
      <c r="L213" s="71">
        <f>L214+L215</f>
        <v>0</v>
      </c>
      <c r="M213" s="71">
        <f t="shared" si="1"/>
        <v>0</v>
      </c>
    </row>
    <row r="214" spans="1:13" ht="12.75">
      <c r="A214" s="68" t="s">
        <v>524</v>
      </c>
      <c r="B214" s="74"/>
      <c r="C214" s="70" t="s">
        <v>188</v>
      </c>
      <c r="D214" s="66"/>
      <c r="E214" s="66"/>
      <c r="F214" s="66"/>
      <c r="G214" s="66"/>
      <c r="H214" s="66"/>
      <c r="I214" s="66"/>
      <c r="J214" s="66"/>
      <c r="K214" s="71">
        <v>0</v>
      </c>
      <c r="L214" s="71">
        <v>0</v>
      </c>
      <c r="M214" s="71">
        <f t="shared" si="1"/>
        <v>0</v>
      </c>
    </row>
    <row r="215" spans="1:13" ht="12.75">
      <c r="A215" s="68" t="s">
        <v>525</v>
      </c>
      <c r="B215" s="69"/>
      <c r="C215" s="70" t="s">
        <v>130</v>
      </c>
      <c r="D215" s="66"/>
      <c r="E215" s="66"/>
      <c r="F215" s="66"/>
      <c r="G215" s="66"/>
      <c r="H215" s="66"/>
      <c r="I215" s="66"/>
      <c r="J215" s="66"/>
      <c r="K215" s="71">
        <v>0</v>
      </c>
      <c r="L215" s="71">
        <v>0</v>
      </c>
      <c r="M215" s="71">
        <f t="shared" si="1"/>
        <v>0</v>
      </c>
    </row>
    <row r="216" spans="1:13" ht="12.75">
      <c r="A216" s="36" t="s">
        <v>533</v>
      </c>
      <c r="B216" s="37"/>
      <c r="C216" s="38" t="s">
        <v>689</v>
      </c>
      <c r="D216" s="49"/>
      <c r="E216" s="49"/>
      <c r="F216" s="49"/>
      <c r="G216" s="49"/>
      <c r="H216" s="49"/>
      <c r="I216" s="49"/>
      <c r="J216" s="49"/>
      <c r="K216" s="52">
        <f>SUM(K217+K222+K232)</f>
        <v>10840400</v>
      </c>
      <c r="L216" s="52">
        <f>SUM(L217+L222+L232)</f>
        <v>41443.41</v>
      </c>
      <c r="M216" s="52">
        <f t="shared" si="1"/>
        <v>10798956.59</v>
      </c>
    </row>
    <row r="217" spans="1:13" ht="31.5">
      <c r="A217" s="78" t="s">
        <v>690</v>
      </c>
      <c r="B217" s="37"/>
      <c r="C217" s="38" t="s">
        <v>220</v>
      </c>
      <c r="D217" s="38"/>
      <c r="E217" s="38"/>
      <c r="F217" s="38"/>
      <c r="G217" s="38"/>
      <c r="H217" s="38"/>
      <c r="I217" s="38"/>
      <c r="J217" s="38"/>
      <c r="K217" s="52">
        <f aca="true" t="shared" si="22" ref="K217:L219">K218</f>
        <v>1164800</v>
      </c>
      <c r="L217" s="52">
        <f t="shared" si="22"/>
        <v>0</v>
      </c>
      <c r="M217" s="52">
        <f t="shared" si="1"/>
        <v>1164800</v>
      </c>
    </row>
    <row r="218" spans="1:13" ht="31.5">
      <c r="A218" s="36" t="s">
        <v>222</v>
      </c>
      <c r="B218" s="37"/>
      <c r="C218" s="38" t="s">
        <v>221</v>
      </c>
      <c r="D218" s="38"/>
      <c r="E218" s="38"/>
      <c r="F218" s="38"/>
      <c r="G218" s="38"/>
      <c r="H218" s="38"/>
      <c r="I218" s="38"/>
      <c r="J218" s="38"/>
      <c r="K218" s="52">
        <f t="shared" si="22"/>
        <v>1164800</v>
      </c>
      <c r="L218" s="52">
        <f t="shared" si="22"/>
        <v>0</v>
      </c>
      <c r="M218" s="52">
        <f t="shared" si="1"/>
        <v>1164800</v>
      </c>
    </row>
    <row r="219" spans="1:13" ht="12.75">
      <c r="A219" s="79" t="s">
        <v>692</v>
      </c>
      <c r="B219" s="37"/>
      <c r="C219" s="80" t="s">
        <v>223</v>
      </c>
      <c r="D219" s="49"/>
      <c r="E219" s="49"/>
      <c r="F219" s="49"/>
      <c r="G219" s="49"/>
      <c r="H219" s="49"/>
      <c r="I219" s="49"/>
      <c r="J219" s="49"/>
      <c r="K219" s="81">
        <f t="shared" si="22"/>
        <v>1164800</v>
      </c>
      <c r="L219" s="81">
        <f t="shared" si="22"/>
        <v>0</v>
      </c>
      <c r="M219" s="53">
        <f t="shared" si="1"/>
        <v>1164800</v>
      </c>
    </row>
    <row r="220" spans="1:13" ht="12.75">
      <c r="A220" s="68" t="s">
        <v>436</v>
      </c>
      <c r="B220" s="37"/>
      <c r="C220" s="80" t="s">
        <v>224</v>
      </c>
      <c r="D220" s="49"/>
      <c r="E220" s="49"/>
      <c r="F220" s="49"/>
      <c r="G220" s="49"/>
      <c r="H220" s="49"/>
      <c r="I220" s="49"/>
      <c r="J220" s="49"/>
      <c r="K220" s="81">
        <f>K221</f>
        <v>1164800</v>
      </c>
      <c r="L220" s="81">
        <f>L221</f>
        <v>0</v>
      </c>
      <c r="M220" s="53">
        <f t="shared" si="1"/>
        <v>1164800</v>
      </c>
    </row>
    <row r="221" spans="1:13" ht="12.75">
      <c r="A221" s="68" t="s">
        <v>524</v>
      </c>
      <c r="B221" s="37"/>
      <c r="C221" s="80" t="s">
        <v>225</v>
      </c>
      <c r="D221" s="49"/>
      <c r="E221" s="49"/>
      <c r="F221" s="49"/>
      <c r="G221" s="49"/>
      <c r="H221" s="49"/>
      <c r="I221" s="49"/>
      <c r="J221" s="49"/>
      <c r="K221" s="81">
        <v>1164800</v>
      </c>
      <c r="L221" s="81">
        <v>0</v>
      </c>
      <c r="M221" s="53">
        <f>K221-L221</f>
        <v>1164800</v>
      </c>
    </row>
    <row r="222" spans="1:13" ht="12.75">
      <c r="A222" s="36" t="s">
        <v>693</v>
      </c>
      <c r="B222" s="37"/>
      <c r="C222" s="38" t="s">
        <v>694</v>
      </c>
      <c r="D222" s="49"/>
      <c r="E222" s="49"/>
      <c r="F222" s="49"/>
      <c r="G222" s="49"/>
      <c r="H222" s="49"/>
      <c r="I222" s="49"/>
      <c r="J222" s="49"/>
      <c r="K222" s="52">
        <f>K223</f>
        <v>8375600</v>
      </c>
      <c r="L222" s="52">
        <f>L223</f>
        <v>41443.41</v>
      </c>
      <c r="M222" s="52">
        <f t="shared" si="1"/>
        <v>8334156.59</v>
      </c>
    </row>
    <row r="223" spans="1:13" ht="21">
      <c r="A223" s="64" t="s">
        <v>695</v>
      </c>
      <c r="B223" s="65"/>
      <c r="C223" s="66" t="s">
        <v>696</v>
      </c>
      <c r="D223" s="66"/>
      <c r="E223" s="66"/>
      <c r="F223" s="66"/>
      <c r="G223" s="66"/>
      <c r="H223" s="66"/>
      <c r="I223" s="66"/>
      <c r="J223" s="66"/>
      <c r="K223" s="67">
        <f>K224</f>
        <v>8375600</v>
      </c>
      <c r="L223" s="67">
        <f>L224</f>
        <v>41443.41</v>
      </c>
      <c r="M223" s="67">
        <f aca="true" t="shared" si="23" ref="M223:M317">K223-L223</f>
        <v>8334156.59</v>
      </c>
    </row>
    <row r="224" spans="1:14" ht="22.5">
      <c r="A224" s="68" t="s">
        <v>610</v>
      </c>
      <c r="B224" s="65"/>
      <c r="C224" s="70" t="s">
        <v>697</v>
      </c>
      <c r="D224" s="70"/>
      <c r="E224" s="70"/>
      <c r="F224" s="70"/>
      <c r="G224" s="70"/>
      <c r="H224" s="70"/>
      <c r="I224" s="70"/>
      <c r="J224" s="70"/>
      <c r="K224" s="71">
        <f>SUM(K225+K229)</f>
        <v>8375600</v>
      </c>
      <c r="L224" s="71">
        <f>SUM(L225+L229)</f>
        <v>41443.41</v>
      </c>
      <c r="M224" s="71">
        <f t="shared" si="23"/>
        <v>8334156.59</v>
      </c>
      <c r="N224" s="57"/>
    </row>
    <row r="225" spans="1:14" ht="12.75">
      <c r="A225" s="68" t="s">
        <v>430</v>
      </c>
      <c r="B225" s="65"/>
      <c r="C225" s="70" t="s">
        <v>467</v>
      </c>
      <c r="D225" s="70"/>
      <c r="E225" s="70"/>
      <c r="F225" s="70"/>
      <c r="G225" s="70"/>
      <c r="H225" s="70"/>
      <c r="I225" s="70"/>
      <c r="J225" s="70"/>
      <c r="K225" s="71">
        <f>SUM(K226)</f>
        <v>8175600</v>
      </c>
      <c r="L225" s="71">
        <f>SUM(L226)</f>
        <v>0</v>
      </c>
      <c r="M225" s="71">
        <f t="shared" si="23"/>
        <v>8175600</v>
      </c>
      <c r="N225" s="57"/>
    </row>
    <row r="226" spans="1:14" ht="12.75">
      <c r="A226" s="68" t="s">
        <v>434</v>
      </c>
      <c r="B226" s="65"/>
      <c r="C226" s="70" t="s">
        <v>468</v>
      </c>
      <c r="D226" s="70"/>
      <c r="E226" s="70"/>
      <c r="F226" s="70"/>
      <c r="G226" s="70"/>
      <c r="H226" s="70"/>
      <c r="I226" s="70"/>
      <c r="J226" s="70"/>
      <c r="K226" s="71">
        <f>SUM(K227:K228)</f>
        <v>8175600</v>
      </c>
      <c r="L226" s="71">
        <f>SUM(L227:L228)</f>
        <v>0</v>
      </c>
      <c r="M226" s="71">
        <f t="shared" si="23"/>
        <v>8175600</v>
      </c>
      <c r="N226" s="57"/>
    </row>
    <row r="227" spans="1:13" ht="12.75">
      <c r="A227" s="68" t="s">
        <v>535</v>
      </c>
      <c r="B227" s="65"/>
      <c r="C227" s="70" t="s">
        <v>408</v>
      </c>
      <c r="D227" s="70"/>
      <c r="E227" s="70"/>
      <c r="F227" s="70"/>
      <c r="G227" s="70"/>
      <c r="H227" s="70"/>
      <c r="I227" s="70"/>
      <c r="J227" s="70"/>
      <c r="K227" s="71">
        <f>382300+2927000</f>
        <v>3309300</v>
      </c>
      <c r="L227" s="71">
        <v>0</v>
      </c>
      <c r="M227" s="71">
        <f t="shared" si="23"/>
        <v>3309300</v>
      </c>
    </row>
    <row r="228" spans="1:13" ht="12.75">
      <c r="A228" s="68" t="s">
        <v>523</v>
      </c>
      <c r="B228" s="65"/>
      <c r="C228" s="70" t="s">
        <v>409</v>
      </c>
      <c r="D228" s="70"/>
      <c r="E228" s="70"/>
      <c r="F228" s="70"/>
      <c r="G228" s="70"/>
      <c r="H228" s="70"/>
      <c r="I228" s="70"/>
      <c r="J228" s="70"/>
      <c r="K228" s="71">
        <v>4866300</v>
      </c>
      <c r="L228" s="71">
        <v>0</v>
      </c>
      <c r="M228" s="71">
        <f t="shared" si="23"/>
        <v>4866300</v>
      </c>
    </row>
    <row r="229" spans="1:13" ht="12.75">
      <c r="A229" s="68" t="s">
        <v>436</v>
      </c>
      <c r="B229" s="65"/>
      <c r="C229" s="70" t="s">
        <v>469</v>
      </c>
      <c r="D229" s="70"/>
      <c r="E229" s="70"/>
      <c r="F229" s="70"/>
      <c r="G229" s="70"/>
      <c r="H229" s="70"/>
      <c r="I229" s="70"/>
      <c r="J229" s="70"/>
      <c r="K229" s="71">
        <f>SUM(K230:K231)</f>
        <v>200000</v>
      </c>
      <c r="L229" s="71">
        <f>SUM(L230:L231)</f>
        <v>41443.41</v>
      </c>
      <c r="M229" s="71">
        <f t="shared" si="23"/>
        <v>158556.59</v>
      </c>
    </row>
    <row r="230" spans="1:13" ht="12.75">
      <c r="A230" s="68" t="s">
        <v>524</v>
      </c>
      <c r="B230" s="65"/>
      <c r="C230" s="70" t="s">
        <v>410</v>
      </c>
      <c r="D230" s="70"/>
      <c r="E230" s="70"/>
      <c r="F230" s="70"/>
      <c r="G230" s="70"/>
      <c r="H230" s="70"/>
      <c r="I230" s="70"/>
      <c r="J230" s="70"/>
      <c r="K230" s="71">
        <v>0</v>
      </c>
      <c r="L230" s="71">
        <v>0</v>
      </c>
      <c r="M230" s="71">
        <f t="shared" si="23"/>
        <v>0</v>
      </c>
    </row>
    <row r="231" spans="1:13" ht="12.75">
      <c r="A231" s="68" t="s">
        <v>525</v>
      </c>
      <c r="B231" s="65"/>
      <c r="C231" s="70" t="s">
        <v>411</v>
      </c>
      <c r="D231" s="70"/>
      <c r="E231" s="70"/>
      <c r="F231" s="70"/>
      <c r="G231" s="70"/>
      <c r="H231" s="70"/>
      <c r="I231" s="70"/>
      <c r="J231" s="70"/>
      <c r="K231" s="71">
        <v>200000</v>
      </c>
      <c r="L231" s="71">
        <v>41443.41</v>
      </c>
      <c r="M231" s="71">
        <f t="shared" si="23"/>
        <v>158556.59</v>
      </c>
    </row>
    <row r="232" spans="1:13" ht="21">
      <c r="A232" s="36" t="s">
        <v>658</v>
      </c>
      <c r="B232" s="65"/>
      <c r="C232" s="66" t="s">
        <v>241</v>
      </c>
      <c r="D232" s="66"/>
      <c r="E232" s="66"/>
      <c r="F232" s="66"/>
      <c r="G232" s="66"/>
      <c r="H232" s="66"/>
      <c r="I232" s="66"/>
      <c r="J232" s="66"/>
      <c r="K232" s="67">
        <f>K234</f>
        <v>1300000</v>
      </c>
      <c r="L232" s="67">
        <f>L234</f>
        <v>0</v>
      </c>
      <c r="M232" s="67">
        <f t="shared" si="23"/>
        <v>1300000</v>
      </c>
    </row>
    <row r="233" spans="1:13" ht="42">
      <c r="A233" s="36" t="s">
        <v>267</v>
      </c>
      <c r="B233" s="65"/>
      <c r="C233" s="66" t="s">
        <v>398</v>
      </c>
      <c r="D233" s="66"/>
      <c r="E233" s="66"/>
      <c r="F233" s="66"/>
      <c r="G233" s="66"/>
      <c r="H233" s="66"/>
      <c r="I233" s="66"/>
      <c r="J233" s="66"/>
      <c r="K233" s="67">
        <f>K234</f>
        <v>1300000</v>
      </c>
      <c r="L233" s="67">
        <f>L234</f>
        <v>0</v>
      </c>
      <c r="M233" s="67">
        <f t="shared" si="23"/>
        <v>1300000</v>
      </c>
    </row>
    <row r="234" spans="1:13" ht="56.25">
      <c r="A234" s="75" t="s">
        <v>242</v>
      </c>
      <c r="B234" s="65"/>
      <c r="C234" s="66" t="s">
        <v>243</v>
      </c>
      <c r="D234" s="66"/>
      <c r="E234" s="66"/>
      <c r="F234" s="66"/>
      <c r="G234" s="66"/>
      <c r="H234" s="66"/>
      <c r="I234" s="66"/>
      <c r="J234" s="66"/>
      <c r="K234" s="67">
        <f aca="true" t="shared" si="24" ref="K234:L236">K235</f>
        <v>1300000</v>
      </c>
      <c r="L234" s="67">
        <f t="shared" si="24"/>
        <v>0</v>
      </c>
      <c r="M234" s="67">
        <f t="shared" si="23"/>
        <v>1300000</v>
      </c>
    </row>
    <row r="235" spans="1:13" ht="22.5">
      <c r="A235" s="68" t="s">
        <v>610</v>
      </c>
      <c r="B235" s="69"/>
      <c r="C235" s="70" t="s">
        <v>244</v>
      </c>
      <c r="D235" s="70"/>
      <c r="E235" s="70"/>
      <c r="F235" s="70"/>
      <c r="G235" s="70"/>
      <c r="H235" s="70"/>
      <c r="I235" s="70"/>
      <c r="J235" s="70"/>
      <c r="K235" s="71">
        <f t="shared" si="24"/>
        <v>1300000</v>
      </c>
      <c r="L235" s="71">
        <f t="shared" si="24"/>
        <v>0</v>
      </c>
      <c r="M235" s="71">
        <f t="shared" si="23"/>
        <v>1300000</v>
      </c>
    </row>
    <row r="236" spans="1:13" ht="12.75">
      <c r="A236" s="68" t="s">
        <v>436</v>
      </c>
      <c r="B236" s="65"/>
      <c r="C236" s="70" t="s">
        <v>245</v>
      </c>
      <c r="D236" s="70"/>
      <c r="E236" s="70"/>
      <c r="F236" s="70"/>
      <c r="G236" s="70"/>
      <c r="H236" s="70"/>
      <c r="I236" s="70"/>
      <c r="J236" s="70"/>
      <c r="K236" s="71">
        <f t="shared" si="24"/>
        <v>1300000</v>
      </c>
      <c r="L236" s="71">
        <f t="shared" si="24"/>
        <v>0</v>
      </c>
      <c r="M236" s="71">
        <f t="shared" si="23"/>
        <v>1300000</v>
      </c>
    </row>
    <row r="237" spans="1:13" ht="12.75">
      <c r="A237" s="68" t="s">
        <v>524</v>
      </c>
      <c r="B237" s="65"/>
      <c r="C237" s="70" t="s">
        <v>246</v>
      </c>
      <c r="D237" s="70"/>
      <c r="E237" s="70"/>
      <c r="F237" s="70"/>
      <c r="G237" s="70"/>
      <c r="H237" s="70"/>
      <c r="I237" s="70"/>
      <c r="J237" s="70"/>
      <c r="K237" s="71">
        <v>1300000</v>
      </c>
      <c r="L237" s="71">
        <v>0</v>
      </c>
      <c r="M237" s="71">
        <f t="shared" si="23"/>
        <v>1300000</v>
      </c>
    </row>
    <row r="238" spans="1:17" ht="12.75">
      <c r="A238" s="36" t="s">
        <v>534</v>
      </c>
      <c r="B238" s="37"/>
      <c r="C238" s="38" t="s">
        <v>698</v>
      </c>
      <c r="D238" s="49"/>
      <c r="E238" s="49"/>
      <c r="F238" s="49"/>
      <c r="G238" s="49"/>
      <c r="H238" s="49"/>
      <c r="I238" s="49"/>
      <c r="J238" s="49"/>
      <c r="K238" s="52">
        <f>K239+K244</f>
        <v>11317500</v>
      </c>
      <c r="L238" s="52">
        <f>L239+L244</f>
        <v>1554137.9499999997</v>
      </c>
      <c r="M238" s="52">
        <f t="shared" si="23"/>
        <v>9763362.05</v>
      </c>
      <c r="O238">
        <v>10020300</v>
      </c>
      <c r="Q238" s="57">
        <f>K238-O238</f>
        <v>1297200</v>
      </c>
    </row>
    <row r="239" spans="1:16" ht="31.5">
      <c r="A239" s="36" t="s">
        <v>690</v>
      </c>
      <c r="B239" s="37"/>
      <c r="C239" s="38" t="s">
        <v>699</v>
      </c>
      <c r="D239" s="49"/>
      <c r="E239" s="49"/>
      <c r="F239" s="49"/>
      <c r="G239" s="49"/>
      <c r="H239" s="49"/>
      <c r="I239" s="49"/>
      <c r="J239" s="49"/>
      <c r="K239" s="52">
        <f>K240</f>
        <v>0</v>
      </c>
      <c r="L239" s="52">
        <f>L240</f>
        <v>0</v>
      </c>
      <c r="M239" s="52">
        <f t="shared" si="23"/>
        <v>0</v>
      </c>
      <c r="P239" s="88"/>
    </row>
    <row r="240" spans="1:16" ht="31.5">
      <c r="A240" s="64" t="s">
        <v>691</v>
      </c>
      <c r="B240" s="65"/>
      <c r="C240" s="66" t="s">
        <v>700</v>
      </c>
      <c r="D240" s="66"/>
      <c r="E240" s="66"/>
      <c r="F240" s="66"/>
      <c r="G240" s="66"/>
      <c r="H240" s="66"/>
      <c r="I240" s="66"/>
      <c r="J240" s="66"/>
      <c r="K240" s="67">
        <f>K241</f>
        <v>0</v>
      </c>
      <c r="L240" s="67">
        <f>L241</f>
        <v>0</v>
      </c>
      <c r="M240" s="67">
        <f t="shared" si="23"/>
        <v>0</v>
      </c>
      <c r="P240" s="57"/>
    </row>
    <row r="241" spans="1:13" ht="12.75">
      <c r="A241" s="68" t="s">
        <v>692</v>
      </c>
      <c r="B241" s="65"/>
      <c r="C241" s="70" t="s">
        <v>701</v>
      </c>
      <c r="D241" s="66"/>
      <c r="E241" s="66"/>
      <c r="F241" s="66"/>
      <c r="G241" s="66"/>
      <c r="H241" s="66"/>
      <c r="I241" s="66"/>
      <c r="J241" s="66"/>
      <c r="K241" s="71">
        <f>SUM(K242)</f>
        <v>0</v>
      </c>
      <c r="L241" s="71">
        <f>SUM(L242)</f>
        <v>0</v>
      </c>
      <c r="M241" s="71">
        <f t="shared" si="23"/>
        <v>0</v>
      </c>
    </row>
    <row r="242" spans="1:13" ht="12.75">
      <c r="A242" s="68" t="s">
        <v>436</v>
      </c>
      <c r="B242" s="65"/>
      <c r="C242" s="70" t="s">
        <v>470</v>
      </c>
      <c r="D242" s="66"/>
      <c r="E242" s="66"/>
      <c r="F242" s="66"/>
      <c r="G242" s="66"/>
      <c r="H242" s="66"/>
      <c r="I242" s="66"/>
      <c r="J242" s="66"/>
      <c r="K242" s="71">
        <f>SUM(K243)</f>
        <v>0</v>
      </c>
      <c r="L242" s="71">
        <f>SUM(L243)</f>
        <v>0</v>
      </c>
      <c r="M242" s="71">
        <f t="shared" si="23"/>
        <v>0</v>
      </c>
    </row>
    <row r="243" spans="1:13" ht="12.75">
      <c r="A243" s="68" t="s">
        <v>524</v>
      </c>
      <c r="B243" s="65"/>
      <c r="C243" s="70" t="s">
        <v>420</v>
      </c>
      <c r="D243" s="66"/>
      <c r="E243" s="66"/>
      <c r="F243" s="66"/>
      <c r="G243" s="66"/>
      <c r="H243" s="66"/>
      <c r="I243" s="66"/>
      <c r="J243" s="66"/>
      <c r="K243" s="71">
        <v>0</v>
      </c>
      <c r="L243" s="71">
        <v>0</v>
      </c>
      <c r="M243" s="71">
        <f t="shared" si="23"/>
        <v>0</v>
      </c>
    </row>
    <row r="244" spans="1:13" ht="12.75">
      <c r="A244" s="36" t="s">
        <v>534</v>
      </c>
      <c r="B244" s="37"/>
      <c r="C244" s="38" t="s">
        <v>702</v>
      </c>
      <c r="D244" s="49"/>
      <c r="E244" s="49"/>
      <c r="F244" s="49"/>
      <c r="G244" s="49"/>
      <c r="H244" s="49"/>
      <c r="I244" s="49"/>
      <c r="J244" s="49"/>
      <c r="K244" s="52">
        <f>K245+K255+K260+K267+K274</f>
        <v>11317500</v>
      </c>
      <c r="L244" s="52">
        <f>L245+L255+L260+L267+L274</f>
        <v>1554137.9499999997</v>
      </c>
      <c r="M244" s="52">
        <f t="shared" si="23"/>
        <v>9763362.05</v>
      </c>
    </row>
    <row r="245" spans="1:13" ht="12.75">
      <c r="A245" s="64" t="s">
        <v>703</v>
      </c>
      <c r="B245" s="65"/>
      <c r="C245" s="66" t="s">
        <v>22</v>
      </c>
      <c r="D245" s="70"/>
      <c r="E245" s="70"/>
      <c r="F245" s="70"/>
      <c r="G245" s="70"/>
      <c r="H245" s="70"/>
      <c r="I245" s="70"/>
      <c r="J245" s="70"/>
      <c r="K245" s="67">
        <f>K246</f>
        <v>6734900</v>
      </c>
      <c r="L245" s="67">
        <f>L246</f>
        <v>1269412.92</v>
      </c>
      <c r="M245" s="67">
        <f t="shared" si="23"/>
        <v>5465487.08</v>
      </c>
    </row>
    <row r="246" spans="1:14" ht="22.5">
      <c r="A246" s="68" t="s">
        <v>610</v>
      </c>
      <c r="B246" s="65"/>
      <c r="C246" s="70" t="s">
        <v>23</v>
      </c>
      <c r="D246" s="70"/>
      <c r="E246" s="70"/>
      <c r="F246" s="70"/>
      <c r="G246" s="70"/>
      <c r="H246" s="70"/>
      <c r="I246" s="70"/>
      <c r="J246" s="70"/>
      <c r="K246" s="71">
        <f>K247+K252</f>
        <v>6734900</v>
      </c>
      <c r="L246" s="71">
        <f>L247+L252</f>
        <v>1269412.92</v>
      </c>
      <c r="M246" s="71">
        <f t="shared" si="23"/>
        <v>5465487.08</v>
      </c>
      <c r="N246" s="57"/>
    </row>
    <row r="247" spans="1:14" ht="12.75">
      <c r="A247" s="68" t="s">
        <v>430</v>
      </c>
      <c r="B247" s="65"/>
      <c r="C247" s="70" t="s">
        <v>471</v>
      </c>
      <c r="D247" s="70"/>
      <c r="E247" s="70"/>
      <c r="F247" s="70"/>
      <c r="G247" s="70"/>
      <c r="H247" s="70"/>
      <c r="I247" s="70"/>
      <c r="J247" s="70"/>
      <c r="K247" s="71">
        <f>SUM(K248)</f>
        <v>6734900</v>
      </c>
      <c r="L247" s="71">
        <f>SUM(L248)</f>
        <v>1269412.92</v>
      </c>
      <c r="M247" s="71">
        <f t="shared" si="23"/>
        <v>5465487.08</v>
      </c>
      <c r="N247" s="57"/>
    </row>
    <row r="248" spans="1:14" ht="12.75">
      <c r="A248" s="68" t="s">
        <v>434</v>
      </c>
      <c r="B248" s="65"/>
      <c r="C248" s="70" t="s">
        <v>472</v>
      </c>
      <c r="D248" s="70"/>
      <c r="E248" s="70"/>
      <c r="F248" s="70"/>
      <c r="G248" s="70"/>
      <c r="H248" s="70"/>
      <c r="I248" s="70"/>
      <c r="J248" s="70"/>
      <c r="K248" s="71">
        <f>SUM(K249:K251)</f>
        <v>6734900</v>
      </c>
      <c r="L248" s="71">
        <f>SUM(L249:L251)</f>
        <v>1269412.92</v>
      </c>
      <c r="M248" s="71">
        <f t="shared" si="23"/>
        <v>5465487.08</v>
      </c>
      <c r="N248" s="57"/>
    </row>
    <row r="249" spans="1:13" ht="12.75">
      <c r="A249" s="68" t="s">
        <v>522</v>
      </c>
      <c r="B249" s="65"/>
      <c r="C249" s="70" t="s">
        <v>412</v>
      </c>
      <c r="D249" s="70"/>
      <c r="E249" s="70"/>
      <c r="F249" s="70"/>
      <c r="G249" s="70"/>
      <c r="H249" s="70"/>
      <c r="I249" s="70"/>
      <c r="J249" s="70"/>
      <c r="K249" s="71">
        <v>4020400</v>
      </c>
      <c r="L249" s="71">
        <v>1209704.92</v>
      </c>
      <c r="M249" s="71">
        <f t="shared" si="23"/>
        <v>2810695.08</v>
      </c>
    </row>
    <row r="250" spans="1:13" ht="12.75">
      <c r="A250" s="68" t="s">
        <v>535</v>
      </c>
      <c r="B250" s="65"/>
      <c r="C250" s="70" t="s">
        <v>413</v>
      </c>
      <c r="D250" s="70"/>
      <c r="E250" s="70"/>
      <c r="F250" s="70"/>
      <c r="G250" s="70"/>
      <c r="H250" s="70"/>
      <c r="I250" s="70"/>
      <c r="J250" s="70"/>
      <c r="K250" s="71">
        <v>2714500</v>
      </c>
      <c r="L250" s="71">
        <v>59708</v>
      </c>
      <c r="M250" s="71">
        <f t="shared" si="23"/>
        <v>2654792</v>
      </c>
    </row>
    <row r="251" spans="1:13" ht="12.75">
      <c r="A251" s="68" t="s">
        <v>523</v>
      </c>
      <c r="B251" s="65"/>
      <c r="C251" s="70" t="s">
        <v>414</v>
      </c>
      <c r="D251" s="70"/>
      <c r="E251" s="70"/>
      <c r="F251" s="70"/>
      <c r="G251" s="70"/>
      <c r="H251" s="70"/>
      <c r="I251" s="70"/>
      <c r="J251" s="70"/>
      <c r="K251" s="71">
        <v>0</v>
      </c>
      <c r="L251" s="71">
        <v>0</v>
      </c>
      <c r="M251" s="71">
        <f t="shared" si="23"/>
        <v>0</v>
      </c>
    </row>
    <row r="252" spans="1:13" ht="12.75">
      <c r="A252" s="68" t="s">
        <v>436</v>
      </c>
      <c r="B252" s="65"/>
      <c r="C252" s="70" t="s">
        <v>131</v>
      </c>
      <c r="D252" s="70"/>
      <c r="E252" s="70"/>
      <c r="F252" s="70"/>
      <c r="G252" s="70"/>
      <c r="H252" s="70"/>
      <c r="I252" s="70"/>
      <c r="J252" s="70"/>
      <c r="K252" s="71">
        <f>K253+K254</f>
        <v>0</v>
      </c>
      <c r="L252" s="71">
        <f>L253+L254</f>
        <v>0</v>
      </c>
      <c r="M252" s="71">
        <f t="shared" si="23"/>
        <v>0</v>
      </c>
    </row>
    <row r="253" spans="1:13" ht="12.75">
      <c r="A253" s="68" t="s">
        <v>524</v>
      </c>
      <c r="B253" s="65"/>
      <c r="C253" s="70" t="s">
        <v>133</v>
      </c>
      <c r="D253" s="70"/>
      <c r="E253" s="70"/>
      <c r="F253" s="70"/>
      <c r="G253" s="70"/>
      <c r="H253" s="70"/>
      <c r="I253" s="70"/>
      <c r="J253" s="70"/>
      <c r="K253" s="71">
        <v>0</v>
      </c>
      <c r="L253" s="71">
        <v>0</v>
      </c>
      <c r="M253" s="71">
        <f t="shared" si="23"/>
        <v>0</v>
      </c>
    </row>
    <row r="254" spans="1:13" ht="12.75">
      <c r="A254" s="68" t="s">
        <v>525</v>
      </c>
      <c r="B254" s="65"/>
      <c r="C254" s="70" t="s">
        <v>132</v>
      </c>
      <c r="D254" s="70"/>
      <c r="E254" s="70"/>
      <c r="F254" s="70"/>
      <c r="G254" s="70"/>
      <c r="H254" s="70"/>
      <c r="I254" s="70"/>
      <c r="J254" s="70"/>
      <c r="K254" s="71">
        <v>0</v>
      </c>
      <c r="L254" s="71">
        <v>0</v>
      </c>
      <c r="M254" s="71">
        <f t="shared" si="23"/>
        <v>0</v>
      </c>
    </row>
    <row r="255" spans="1:13" ht="31.5">
      <c r="A255" s="64" t="s">
        <v>195</v>
      </c>
      <c r="B255" s="65"/>
      <c r="C255" s="66" t="s">
        <v>194</v>
      </c>
      <c r="D255" s="66"/>
      <c r="E255" s="66"/>
      <c r="F255" s="66"/>
      <c r="G255" s="66"/>
      <c r="H255" s="66"/>
      <c r="I255" s="66"/>
      <c r="J255" s="66"/>
      <c r="K255" s="67">
        <f aca="true" t="shared" si="25" ref="K255:L258">K256</f>
        <v>877700</v>
      </c>
      <c r="L255" s="67">
        <f t="shared" si="25"/>
        <v>150274.41</v>
      </c>
      <c r="M255" s="71">
        <f t="shared" si="23"/>
        <v>727425.59</v>
      </c>
    </row>
    <row r="256" spans="1:13" ht="22.5">
      <c r="A256" s="68" t="s">
        <v>610</v>
      </c>
      <c r="B256" s="65"/>
      <c r="C256" s="70" t="s">
        <v>196</v>
      </c>
      <c r="D256" s="70"/>
      <c r="E256" s="70"/>
      <c r="F256" s="70"/>
      <c r="G256" s="70"/>
      <c r="H256" s="70"/>
      <c r="I256" s="70"/>
      <c r="J256" s="70"/>
      <c r="K256" s="71">
        <f t="shared" si="25"/>
        <v>877700</v>
      </c>
      <c r="L256" s="71">
        <f t="shared" si="25"/>
        <v>150274.41</v>
      </c>
      <c r="M256" s="71">
        <f t="shared" si="23"/>
        <v>727425.59</v>
      </c>
    </row>
    <row r="257" spans="1:13" ht="12.75">
      <c r="A257" s="68" t="s">
        <v>430</v>
      </c>
      <c r="B257" s="65"/>
      <c r="C257" s="70" t="s">
        <v>197</v>
      </c>
      <c r="D257" s="70"/>
      <c r="E257" s="70"/>
      <c r="F257" s="70"/>
      <c r="G257" s="70"/>
      <c r="H257" s="70"/>
      <c r="I257" s="70"/>
      <c r="J257" s="70"/>
      <c r="K257" s="71">
        <f t="shared" si="25"/>
        <v>877700</v>
      </c>
      <c r="L257" s="71">
        <f t="shared" si="25"/>
        <v>150274.41</v>
      </c>
      <c r="M257" s="71">
        <f t="shared" si="23"/>
        <v>727425.59</v>
      </c>
    </row>
    <row r="258" spans="1:13" ht="12.75">
      <c r="A258" s="68" t="s">
        <v>434</v>
      </c>
      <c r="B258" s="65"/>
      <c r="C258" s="70" t="s">
        <v>198</v>
      </c>
      <c r="D258" s="70"/>
      <c r="E258" s="70"/>
      <c r="F258" s="70"/>
      <c r="G258" s="70"/>
      <c r="H258" s="70"/>
      <c r="I258" s="70"/>
      <c r="J258" s="70"/>
      <c r="K258" s="71">
        <f t="shared" si="25"/>
        <v>877700</v>
      </c>
      <c r="L258" s="71">
        <f t="shared" si="25"/>
        <v>150274.41</v>
      </c>
      <c r="M258" s="71">
        <f t="shared" si="23"/>
        <v>727425.59</v>
      </c>
    </row>
    <row r="259" spans="1:13" ht="12.75">
      <c r="A259" s="68" t="s">
        <v>535</v>
      </c>
      <c r="B259" s="65"/>
      <c r="C259" s="70" t="s">
        <v>199</v>
      </c>
      <c r="D259" s="70"/>
      <c r="E259" s="70"/>
      <c r="F259" s="70"/>
      <c r="G259" s="70"/>
      <c r="H259" s="70"/>
      <c r="I259" s="70"/>
      <c r="J259" s="70"/>
      <c r="K259" s="71">
        <v>877700</v>
      </c>
      <c r="L259" s="71">
        <v>150274.41</v>
      </c>
      <c r="M259" s="71">
        <f t="shared" si="23"/>
        <v>727425.59</v>
      </c>
    </row>
    <row r="260" spans="1:13" ht="12.75">
      <c r="A260" s="64" t="s">
        <v>24</v>
      </c>
      <c r="B260" s="65"/>
      <c r="C260" s="66" t="s">
        <v>25</v>
      </c>
      <c r="D260" s="66"/>
      <c r="E260" s="66"/>
      <c r="F260" s="66"/>
      <c r="G260" s="66"/>
      <c r="H260" s="66"/>
      <c r="I260" s="66"/>
      <c r="J260" s="66"/>
      <c r="K260" s="67">
        <f>+K261</f>
        <v>2780900</v>
      </c>
      <c r="L260" s="67">
        <f>L261</f>
        <v>0</v>
      </c>
      <c r="M260" s="67">
        <f t="shared" si="23"/>
        <v>2780900</v>
      </c>
    </row>
    <row r="261" spans="1:14" ht="22.5">
      <c r="A261" s="68" t="s">
        <v>610</v>
      </c>
      <c r="B261" s="72"/>
      <c r="C261" s="70" t="s">
        <v>26</v>
      </c>
      <c r="D261" s="70"/>
      <c r="E261" s="70"/>
      <c r="F261" s="70"/>
      <c r="G261" s="70"/>
      <c r="H261" s="70"/>
      <c r="I261" s="70"/>
      <c r="J261" s="70"/>
      <c r="K261" s="71">
        <f>SUM(K262+K266)</f>
        <v>2780900</v>
      </c>
      <c r="L261" s="71">
        <f>SUM(L262+L266)</f>
        <v>0</v>
      </c>
      <c r="M261" s="71">
        <f t="shared" si="23"/>
        <v>2780900</v>
      </c>
      <c r="N261" s="57"/>
    </row>
    <row r="262" spans="1:14" ht="12.75">
      <c r="A262" s="68" t="s">
        <v>430</v>
      </c>
      <c r="B262" s="72"/>
      <c r="C262" s="70" t="s">
        <v>473</v>
      </c>
      <c r="D262" s="70"/>
      <c r="E262" s="70"/>
      <c r="F262" s="70"/>
      <c r="G262" s="70"/>
      <c r="H262" s="70"/>
      <c r="I262" s="70"/>
      <c r="J262" s="70"/>
      <c r="K262" s="71">
        <f>SUM(K263)</f>
        <v>2780900</v>
      </c>
      <c r="L262" s="71">
        <f>SUM(L263)</f>
        <v>0</v>
      </c>
      <c r="M262" s="71">
        <f t="shared" si="23"/>
        <v>2780900</v>
      </c>
      <c r="N262" s="57"/>
    </row>
    <row r="263" spans="1:14" ht="12.75">
      <c r="A263" s="68" t="s">
        <v>434</v>
      </c>
      <c r="B263" s="72"/>
      <c r="C263" s="70" t="s">
        <v>474</v>
      </c>
      <c r="D263" s="70"/>
      <c r="E263" s="70"/>
      <c r="F263" s="70"/>
      <c r="G263" s="70"/>
      <c r="H263" s="70"/>
      <c r="I263" s="70"/>
      <c r="J263" s="70"/>
      <c r="K263" s="71">
        <f>SUM(K264)</f>
        <v>2780900</v>
      </c>
      <c r="L263" s="71">
        <f>SUM(L264)</f>
        <v>0</v>
      </c>
      <c r="M263" s="71">
        <f t="shared" si="23"/>
        <v>2780900</v>
      </c>
      <c r="N263" s="57"/>
    </row>
    <row r="264" spans="1:14" ht="12.75">
      <c r="A264" s="68" t="s">
        <v>535</v>
      </c>
      <c r="B264" s="72"/>
      <c r="C264" s="70" t="s">
        <v>415</v>
      </c>
      <c r="D264" s="70"/>
      <c r="E264" s="70"/>
      <c r="F264" s="70"/>
      <c r="G264" s="70"/>
      <c r="H264" s="70"/>
      <c r="I264" s="70"/>
      <c r="J264" s="70"/>
      <c r="K264" s="71">
        <v>2780900</v>
      </c>
      <c r="L264" s="71">
        <v>0</v>
      </c>
      <c r="M264" s="71">
        <f t="shared" si="23"/>
        <v>2780900</v>
      </c>
      <c r="N264" s="57"/>
    </row>
    <row r="265" spans="1:14" ht="12.75">
      <c r="A265" s="68" t="s">
        <v>436</v>
      </c>
      <c r="B265" s="72"/>
      <c r="C265" s="70" t="s">
        <v>475</v>
      </c>
      <c r="D265" s="70"/>
      <c r="E265" s="70"/>
      <c r="F265" s="70"/>
      <c r="G265" s="70"/>
      <c r="H265" s="70"/>
      <c r="I265" s="70"/>
      <c r="J265" s="70"/>
      <c r="K265" s="71">
        <f>SUM(K266)</f>
        <v>0</v>
      </c>
      <c r="L265" s="71">
        <f>SUM(L266)</f>
        <v>0</v>
      </c>
      <c r="M265" s="71">
        <f t="shared" si="23"/>
        <v>0</v>
      </c>
      <c r="N265" s="57"/>
    </row>
    <row r="266" spans="1:13" ht="12.75">
      <c r="A266" s="68" t="s">
        <v>525</v>
      </c>
      <c r="B266" s="72"/>
      <c r="C266" s="70" t="s">
        <v>416</v>
      </c>
      <c r="D266" s="70"/>
      <c r="E266" s="70"/>
      <c r="F266" s="70"/>
      <c r="G266" s="70"/>
      <c r="H266" s="70"/>
      <c r="I266" s="70"/>
      <c r="J266" s="70"/>
      <c r="K266" s="71">
        <v>0</v>
      </c>
      <c r="L266" s="71">
        <v>0</v>
      </c>
      <c r="M266" s="71">
        <f t="shared" si="23"/>
        <v>0</v>
      </c>
    </row>
    <row r="267" spans="1:13" ht="12.75">
      <c r="A267" s="64" t="s">
        <v>27</v>
      </c>
      <c r="B267" s="65"/>
      <c r="C267" s="66" t="s">
        <v>28</v>
      </c>
      <c r="D267" s="66"/>
      <c r="E267" s="66"/>
      <c r="F267" s="66"/>
      <c r="G267" s="66"/>
      <c r="H267" s="66"/>
      <c r="I267" s="66"/>
      <c r="J267" s="66"/>
      <c r="K267" s="67">
        <f>SUM(K268)</f>
        <v>46800</v>
      </c>
      <c r="L267" s="67">
        <f>L268</f>
        <v>5898.48</v>
      </c>
      <c r="M267" s="67">
        <f t="shared" si="23"/>
        <v>40901.520000000004</v>
      </c>
    </row>
    <row r="268" spans="1:14" ht="22.5">
      <c r="A268" s="68" t="s">
        <v>610</v>
      </c>
      <c r="B268" s="72"/>
      <c r="C268" s="70" t="s">
        <v>29</v>
      </c>
      <c r="D268" s="70"/>
      <c r="E268" s="70"/>
      <c r="F268" s="70"/>
      <c r="G268" s="70"/>
      <c r="H268" s="70"/>
      <c r="I268" s="70"/>
      <c r="J268" s="70"/>
      <c r="K268" s="71">
        <f>K269+K272</f>
        <v>46800</v>
      </c>
      <c r="L268" s="71">
        <f>L269+L272</f>
        <v>5898.48</v>
      </c>
      <c r="M268" s="71">
        <f t="shared" si="23"/>
        <v>40901.520000000004</v>
      </c>
      <c r="N268" s="57"/>
    </row>
    <row r="269" spans="1:14" ht="12.75">
      <c r="A269" s="68" t="s">
        <v>430</v>
      </c>
      <c r="B269" s="72"/>
      <c r="C269" s="70" t="s">
        <v>479</v>
      </c>
      <c r="D269" s="70"/>
      <c r="E269" s="70"/>
      <c r="F269" s="70"/>
      <c r="G269" s="70"/>
      <c r="H269" s="70"/>
      <c r="I269" s="70"/>
      <c r="J269" s="70"/>
      <c r="K269" s="71">
        <f>SUM(K270)</f>
        <v>26800</v>
      </c>
      <c r="L269" s="71">
        <f>SUM(L270)</f>
        <v>4013.48</v>
      </c>
      <c r="M269" s="71">
        <f t="shared" si="23"/>
        <v>22786.52</v>
      </c>
      <c r="N269" s="57"/>
    </row>
    <row r="270" spans="1:14" ht="12.75">
      <c r="A270" s="68" t="s">
        <v>434</v>
      </c>
      <c r="B270" s="72"/>
      <c r="C270" s="70" t="s">
        <v>480</v>
      </c>
      <c r="D270" s="70"/>
      <c r="E270" s="70"/>
      <c r="F270" s="70"/>
      <c r="G270" s="70"/>
      <c r="H270" s="70"/>
      <c r="I270" s="70"/>
      <c r="J270" s="70"/>
      <c r="K270" s="71">
        <f>SUM(K271)</f>
        <v>26800</v>
      </c>
      <c r="L270" s="71">
        <f>SUM(L271)</f>
        <v>4013.48</v>
      </c>
      <c r="M270" s="71">
        <f t="shared" si="23"/>
        <v>22786.52</v>
      </c>
      <c r="N270" s="57"/>
    </row>
    <row r="271" spans="1:13" ht="12.75">
      <c r="A271" s="68" t="s">
        <v>535</v>
      </c>
      <c r="B271" s="72"/>
      <c r="C271" s="70" t="s">
        <v>417</v>
      </c>
      <c r="D271" s="70"/>
      <c r="E271" s="70"/>
      <c r="F271" s="70"/>
      <c r="G271" s="70"/>
      <c r="H271" s="70"/>
      <c r="I271" s="70"/>
      <c r="J271" s="70"/>
      <c r="K271" s="71">
        <v>26800</v>
      </c>
      <c r="L271" s="71">
        <v>4013.48</v>
      </c>
      <c r="M271" s="71">
        <f t="shared" si="23"/>
        <v>22786.52</v>
      </c>
    </row>
    <row r="272" spans="1:13" ht="12.75">
      <c r="A272" s="68" t="s">
        <v>436</v>
      </c>
      <c r="B272" s="72"/>
      <c r="C272" s="70" t="s">
        <v>275</v>
      </c>
      <c r="D272" s="70"/>
      <c r="E272" s="70"/>
      <c r="F272" s="70"/>
      <c r="G272" s="70"/>
      <c r="H272" s="70"/>
      <c r="I272" s="70"/>
      <c r="J272" s="70"/>
      <c r="K272" s="71">
        <f>K273</f>
        <v>20000</v>
      </c>
      <c r="L272" s="71">
        <f>L273</f>
        <v>1885</v>
      </c>
      <c r="M272" s="71">
        <f t="shared" si="23"/>
        <v>18115</v>
      </c>
    </row>
    <row r="273" spans="1:13" ht="12.75">
      <c r="A273" s="68" t="s">
        <v>525</v>
      </c>
      <c r="B273" s="72"/>
      <c r="C273" s="70" t="s">
        <v>276</v>
      </c>
      <c r="D273" s="70"/>
      <c r="E273" s="70"/>
      <c r="F273" s="70"/>
      <c r="G273" s="70"/>
      <c r="H273" s="70"/>
      <c r="I273" s="70"/>
      <c r="J273" s="70"/>
      <c r="K273" s="71">
        <v>20000</v>
      </c>
      <c r="L273" s="71">
        <v>1885</v>
      </c>
      <c r="M273" s="71">
        <f t="shared" si="23"/>
        <v>18115</v>
      </c>
    </row>
    <row r="274" spans="1:17" ht="21">
      <c r="A274" s="64" t="s">
        <v>30</v>
      </c>
      <c r="B274" s="65"/>
      <c r="C274" s="66" t="s">
        <v>31</v>
      </c>
      <c r="D274" s="66"/>
      <c r="E274" s="66"/>
      <c r="F274" s="66"/>
      <c r="G274" s="66"/>
      <c r="H274" s="66"/>
      <c r="I274" s="66"/>
      <c r="J274" s="66"/>
      <c r="K274" s="67">
        <f>K275</f>
        <v>877200</v>
      </c>
      <c r="L274" s="67">
        <f>L275</f>
        <v>128552.14</v>
      </c>
      <c r="M274" s="67">
        <f t="shared" si="23"/>
        <v>748647.86</v>
      </c>
      <c r="O274">
        <v>1034000</v>
      </c>
      <c r="Q274" s="57">
        <f>K274-O274</f>
        <v>-156800</v>
      </c>
    </row>
    <row r="275" spans="1:15" ht="22.5">
      <c r="A275" s="68" t="s">
        <v>610</v>
      </c>
      <c r="B275" s="65"/>
      <c r="C275" s="70" t="s">
        <v>32</v>
      </c>
      <c r="D275" s="70"/>
      <c r="E275" s="70"/>
      <c r="F275" s="70"/>
      <c r="G275" s="70"/>
      <c r="H275" s="70"/>
      <c r="I275" s="70"/>
      <c r="J275" s="70"/>
      <c r="K275" s="71">
        <f>SUM(K276+K280)</f>
        <v>877200</v>
      </c>
      <c r="L275" s="71">
        <f>SUM(L276+L280)</f>
        <v>128552.14</v>
      </c>
      <c r="M275" s="71">
        <f t="shared" si="23"/>
        <v>748647.86</v>
      </c>
      <c r="N275" s="57"/>
      <c r="O275" s="57"/>
    </row>
    <row r="276" spans="1:15" ht="12.75">
      <c r="A276" s="68" t="s">
        <v>430</v>
      </c>
      <c r="B276" s="65"/>
      <c r="C276" s="70" t="s">
        <v>477</v>
      </c>
      <c r="D276" s="70"/>
      <c r="E276" s="70"/>
      <c r="F276" s="70"/>
      <c r="G276" s="70"/>
      <c r="H276" s="70"/>
      <c r="I276" s="70"/>
      <c r="J276" s="70"/>
      <c r="K276" s="71">
        <f>SUM(K277)</f>
        <v>757200</v>
      </c>
      <c r="L276" s="71">
        <f>SUM(L277)</f>
        <v>29552.14</v>
      </c>
      <c r="M276" s="71">
        <f t="shared" si="23"/>
        <v>727647.86</v>
      </c>
      <c r="N276" s="57"/>
      <c r="O276" s="57"/>
    </row>
    <row r="277" spans="1:15" ht="12.75">
      <c r="A277" s="68" t="s">
        <v>434</v>
      </c>
      <c r="B277" s="65"/>
      <c r="C277" s="70" t="s">
        <v>478</v>
      </c>
      <c r="D277" s="70"/>
      <c r="E277" s="70"/>
      <c r="F277" s="70"/>
      <c r="G277" s="70"/>
      <c r="H277" s="70"/>
      <c r="I277" s="70"/>
      <c r="J277" s="70"/>
      <c r="K277" s="71">
        <f>SUM(K278:K279)</f>
        <v>757200</v>
      </c>
      <c r="L277" s="71">
        <f>SUM(L278:L279)</f>
        <v>29552.14</v>
      </c>
      <c r="M277" s="71">
        <f t="shared" si="23"/>
        <v>727647.86</v>
      </c>
      <c r="N277" s="57"/>
      <c r="O277" s="57"/>
    </row>
    <row r="278" spans="1:13" ht="12.75">
      <c r="A278" s="68" t="s">
        <v>535</v>
      </c>
      <c r="B278" s="65"/>
      <c r="C278" s="70" t="s">
        <v>418</v>
      </c>
      <c r="D278" s="70"/>
      <c r="E278" s="70"/>
      <c r="F278" s="70"/>
      <c r="G278" s="70"/>
      <c r="H278" s="70"/>
      <c r="I278" s="70"/>
      <c r="J278" s="70"/>
      <c r="K278" s="71">
        <v>757200</v>
      </c>
      <c r="L278" s="71">
        <v>29552.14</v>
      </c>
      <c r="M278" s="71">
        <f t="shared" si="23"/>
        <v>727647.86</v>
      </c>
    </row>
    <row r="279" spans="1:13" ht="12.75">
      <c r="A279" s="68" t="s">
        <v>523</v>
      </c>
      <c r="B279" s="65"/>
      <c r="C279" s="70" t="s">
        <v>419</v>
      </c>
      <c r="D279" s="70"/>
      <c r="E279" s="70"/>
      <c r="F279" s="70"/>
      <c r="G279" s="70"/>
      <c r="H279" s="70"/>
      <c r="I279" s="70"/>
      <c r="J279" s="70"/>
      <c r="K279" s="71">
        <v>0</v>
      </c>
      <c r="L279" s="71">
        <v>0</v>
      </c>
      <c r="M279" s="71">
        <f t="shared" si="23"/>
        <v>0</v>
      </c>
    </row>
    <row r="280" spans="1:17" ht="12.75">
      <c r="A280" s="68" t="s">
        <v>436</v>
      </c>
      <c r="B280" s="65"/>
      <c r="C280" s="70" t="s">
        <v>476</v>
      </c>
      <c r="D280" s="70"/>
      <c r="E280" s="70"/>
      <c r="F280" s="70"/>
      <c r="G280" s="70"/>
      <c r="H280" s="70"/>
      <c r="I280" s="70"/>
      <c r="J280" s="70"/>
      <c r="K280" s="71">
        <f>SUM(K281:K282)</f>
        <v>120000</v>
      </c>
      <c r="L280" s="71">
        <f>L281+L282</f>
        <v>99000</v>
      </c>
      <c r="M280" s="71">
        <f t="shared" si="23"/>
        <v>21000</v>
      </c>
      <c r="O280">
        <v>157000</v>
      </c>
      <c r="Q280" s="57">
        <f>K280-O280</f>
        <v>-37000</v>
      </c>
    </row>
    <row r="281" spans="1:13" ht="12.75">
      <c r="A281" s="68" t="s">
        <v>524</v>
      </c>
      <c r="B281" s="65"/>
      <c r="C281" s="70" t="s">
        <v>427</v>
      </c>
      <c r="D281" s="70"/>
      <c r="E281" s="70"/>
      <c r="F281" s="70"/>
      <c r="G281" s="70"/>
      <c r="H281" s="70"/>
      <c r="I281" s="70"/>
      <c r="J281" s="70"/>
      <c r="K281" s="71">
        <v>99000</v>
      </c>
      <c r="L281" s="71">
        <v>99000</v>
      </c>
      <c r="M281" s="71">
        <f t="shared" si="23"/>
        <v>0</v>
      </c>
    </row>
    <row r="282" spans="1:17" ht="12.75">
      <c r="A282" s="68" t="s">
        <v>525</v>
      </c>
      <c r="B282" s="65"/>
      <c r="C282" s="70" t="s">
        <v>425</v>
      </c>
      <c r="D282" s="70"/>
      <c r="E282" s="70"/>
      <c r="F282" s="70"/>
      <c r="G282" s="70"/>
      <c r="H282" s="70"/>
      <c r="I282" s="70"/>
      <c r="J282" s="70"/>
      <c r="K282" s="71">
        <v>21000</v>
      </c>
      <c r="L282" s="71">
        <v>0</v>
      </c>
      <c r="M282" s="71">
        <f t="shared" si="23"/>
        <v>21000</v>
      </c>
      <c r="O282">
        <v>27000</v>
      </c>
      <c r="Q282" s="57">
        <f>K282-O282</f>
        <v>-6000</v>
      </c>
    </row>
    <row r="283" spans="1:13" ht="12.75">
      <c r="A283" s="36" t="s">
        <v>53</v>
      </c>
      <c r="B283" s="46"/>
      <c r="C283" s="38" t="s">
        <v>149</v>
      </c>
      <c r="D283" s="38"/>
      <c r="E283" s="38"/>
      <c r="F283" s="38"/>
      <c r="G283" s="38"/>
      <c r="H283" s="38"/>
      <c r="I283" s="38"/>
      <c r="J283" s="38"/>
      <c r="K283" s="52">
        <f>K284</f>
        <v>490900</v>
      </c>
      <c r="L283" s="52">
        <f>L284</f>
        <v>122800</v>
      </c>
      <c r="M283" s="52">
        <f t="shared" si="23"/>
        <v>368100</v>
      </c>
    </row>
    <row r="284" spans="1:13" ht="21">
      <c r="A284" s="36" t="s">
        <v>54</v>
      </c>
      <c r="B284" s="46"/>
      <c r="C284" s="38" t="s">
        <v>150</v>
      </c>
      <c r="D284" s="38"/>
      <c r="E284" s="38"/>
      <c r="F284" s="38"/>
      <c r="G284" s="38"/>
      <c r="H284" s="38"/>
      <c r="I284" s="38"/>
      <c r="J284" s="38"/>
      <c r="K284" s="52">
        <f>K285</f>
        <v>490900</v>
      </c>
      <c r="L284" s="52">
        <f>L285</f>
        <v>122800</v>
      </c>
      <c r="M284" s="52">
        <f t="shared" si="23"/>
        <v>368100</v>
      </c>
    </row>
    <row r="285" spans="1:13" ht="21">
      <c r="A285" s="36" t="s">
        <v>81</v>
      </c>
      <c r="B285" s="46"/>
      <c r="C285" s="38" t="s">
        <v>151</v>
      </c>
      <c r="D285" s="38"/>
      <c r="E285" s="38"/>
      <c r="F285" s="38"/>
      <c r="G285" s="38"/>
      <c r="H285" s="38"/>
      <c r="I285" s="38"/>
      <c r="J285" s="38"/>
      <c r="K285" s="52">
        <f>SUM(K286)</f>
        <v>490900</v>
      </c>
      <c r="L285" s="52">
        <f>SUM(L286)</f>
        <v>122800</v>
      </c>
      <c r="M285" s="52">
        <f t="shared" si="23"/>
        <v>368100</v>
      </c>
    </row>
    <row r="286" spans="1:13" ht="12.75">
      <c r="A286" s="64" t="s">
        <v>399</v>
      </c>
      <c r="B286" s="76"/>
      <c r="C286" s="66" t="s">
        <v>152</v>
      </c>
      <c r="D286" s="66"/>
      <c r="E286" s="66"/>
      <c r="F286" s="66"/>
      <c r="G286" s="66"/>
      <c r="H286" s="66"/>
      <c r="I286" s="66"/>
      <c r="J286" s="66"/>
      <c r="K286" s="67">
        <f>SUM(K287)</f>
        <v>490900</v>
      </c>
      <c r="L286" s="67">
        <f>L287</f>
        <v>122800</v>
      </c>
      <c r="M286" s="67">
        <f t="shared" si="23"/>
        <v>368100</v>
      </c>
    </row>
    <row r="287" spans="1:15" ht="12.75">
      <c r="A287" s="39" t="s">
        <v>148</v>
      </c>
      <c r="B287" s="76"/>
      <c r="C287" s="70" t="s">
        <v>153</v>
      </c>
      <c r="D287" s="70"/>
      <c r="E287" s="70"/>
      <c r="F287" s="70"/>
      <c r="G287" s="70"/>
      <c r="H287" s="70"/>
      <c r="I287" s="70"/>
      <c r="J287" s="70"/>
      <c r="K287" s="71">
        <f>K288</f>
        <v>490900</v>
      </c>
      <c r="L287" s="71">
        <f>L288</f>
        <v>122800</v>
      </c>
      <c r="M287" s="71">
        <f t="shared" si="23"/>
        <v>368100</v>
      </c>
      <c r="N287" s="57"/>
      <c r="O287" s="57"/>
    </row>
    <row r="288" spans="1:15" ht="12.75">
      <c r="A288" s="68" t="s">
        <v>430</v>
      </c>
      <c r="B288" s="76"/>
      <c r="C288" s="70" t="s">
        <v>154</v>
      </c>
      <c r="D288" s="70"/>
      <c r="E288" s="70"/>
      <c r="F288" s="70"/>
      <c r="G288" s="70"/>
      <c r="H288" s="70"/>
      <c r="I288" s="70"/>
      <c r="J288" s="70"/>
      <c r="K288" s="71">
        <f>SUM(K289)</f>
        <v>490900</v>
      </c>
      <c r="L288" s="71">
        <f>SUM(L289)</f>
        <v>122800</v>
      </c>
      <c r="M288" s="71">
        <f t="shared" si="23"/>
        <v>368100</v>
      </c>
      <c r="N288" s="57"/>
      <c r="O288" s="57"/>
    </row>
    <row r="289" spans="1:15" ht="12.75">
      <c r="A289" s="68" t="s">
        <v>456</v>
      </c>
      <c r="B289" s="76"/>
      <c r="C289" s="70" t="s">
        <v>155</v>
      </c>
      <c r="D289" s="70"/>
      <c r="E289" s="70"/>
      <c r="F289" s="70"/>
      <c r="G289" s="70"/>
      <c r="H289" s="70"/>
      <c r="I289" s="70"/>
      <c r="J289" s="70"/>
      <c r="K289" s="71">
        <f>K290</f>
        <v>490900</v>
      </c>
      <c r="L289" s="71">
        <f>L290</f>
        <v>122800</v>
      </c>
      <c r="M289" s="71">
        <f t="shared" si="23"/>
        <v>368100</v>
      </c>
      <c r="N289" s="57"/>
      <c r="O289" s="57"/>
    </row>
    <row r="290" spans="1:13" ht="24.75" customHeight="1">
      <c r="A290" s="68" t="s">
        <v>319</v>
      </c>
      <c r="B290" s="76"/>
      <c r="C290" s="70" t="s">
        <v>156</v>
      </c>
      <c r="D290" s="70"/>
      <c r="E290" s="70"/>
      <c r="F290" s="70"/>
      <c r="G290" s="70"/>
      <c r="H290" s="70"/>
      <c r="I290" s="70"/>
      <c r="J290" s="70"/>
      <c r="K290" s="71">
        <v>490900</v>
      </c>
      <c r="L290" s="71">
        <f>47300+75500</f>
        <v>122800</v>
      </c>
      <c r="M290" s="71">
        <f t="shared" si="23"/>
        <v>368100</v>
      </c>
    </row>
    <row r="291" spans="1:13" ht="12.75">
      <c r="A291" s="36" t="s">
        <v>33</v>
      </c>
      <c r="B291" s="46"/>
      <c r="C291" s="38" t="s">
        <v>34</v>
      </c>
      <c r="D291" s="38"/>
      <c r="E291" s="38"/>
      <c r="F291" s="38"/>
      <c r="G291" s="38"/>
      <c r="H291" s="38"/>
      <c r="I291" s="38"/>
      <c r="J291" s="38"/>
      <c r="K291" s="52">
        <f>K292</f>
        <v>26270300</v>
      </c>
      <c r="L291" s="52">
        <f>L292</f>
        <v>5561800</v>
      </c>
      <c r="M291" s="52">
        <f t="shared" si="23"/>
        <v>20708500</v>
      </c>
    </row>
    <row r="292" spans="1:13" ht="12.75">
      <c r="A292" s="36" t="s">
        <v>536</v>
      </c>
      <c r="B292" s="37"/>
      <c r="C292" s="38" t="s">
        <v>35</v>
      </c>
      <c r="D292" s="38"/>
      <c r="E292" s="38"/>
      <c r="F292" s="38"/>
      <c r="G292" s="38"/>
      <c r="H292" s="38"/>
      <c r="I292" s="38"/>
      <c r="J292" s="38"/>
      <c r="K292" s="52">
        <f>K293+K298+K312</f>
        <v>26270300</v>
      </c>
      <c r="L292" s="52">
        <f>L293+L298+L312</f>
        <v>5561800</v>
      </c>
      <c r="M292" s="52">
        <f t="shared" si="23"/>
        <v>20708500</v>
      </c>
    </row>
    <row r="293" spans="1:13" ht="21">
      <c r="A293" s="126" t="s">
        <v>382</v>
      </c>
      <c r="B293" s="37"/>
      <c r="C293" s="38" t="s">
        <v>383</v>
      </c>
      <c r="D293" s="38"/>
      <c r="E293" s="38"/>
      <c r="F293" s="38"/>
      <c r="G293" s="38"/>
      <c r="H293" s="38"/>
      <c r="I293" s="38"/>
      <c r="J293" s="38"/>
      <c r="K293" s="52">
        <f aca="true" t="shared" si="26" ref="K293:L296">K294</f>
        <v>3500000</v>
      </c>
      <c r="L293" s="52">
        <f t="shared" si="26"/>
        <v>0</v>
      </c>
      <c r="M293" s="52">
        <f t="shared" si="23"/>
        <v>3500000</v>
      </c>
    </row>
    <row r="294" spans="1:13" ht="22.5">
      <c r="A294" s="127" t="s">
        <v>610</v>
      </c>
      <c r="B294" s="37"/>
      <c r="C294" s="38" t="s">
        <v>384</v>
      </c>
      <c r="D294" s="38"/>
      <c r="E294" s="38"/>
      <c r="F294" s="38"/>
      <c r="G294" s="38"/>
      <c r="H294" s="38"/>
      <c r="I294" s="38"/>
      <c r="J294" s="38"/>
      <c r="K294" s="52">
        <f t="shared" si="26"/>
        <v>3500000</v>
      </c>
      <c r="L294" s="52">
        <f t="shared" si="26"/>
        <v>0</v>
      </c>
      <c r="M294" s="52">
        <f t="shared" si="23"/>
        <v>3500000</v>
      </c>
    </row>
    <row r="295" spans="1:13" ht="12.75">
      <c r="A295" s="68" t="s">
        <v>430</v>
      </c>
      <c r="B295" s="37"/>
      <c r="C295" s="80" t="s">
        <v>385</v>
      </c>
      <c r="D295" s="38"/>
      <c r="E295" s="38"/>
      <c r="F295" s="38"/>
      <c r="G295" s="38"/>
      <c r="H295" s="38"/>
      <c r="I295" s="38"/>
      <c r="J295" s="38"/>
      <c r="K295" s="81">
        <f t="shared" si="26"/>
        <v>3500000</v>
      </c>
      <c r="L295" s="81">
        <f t="shared" si="26"/>
        <v>0</v>
      </c>
      <c r="M295" s="81">
        <f t="shared" si="23"/>
        <v>3500000</v>
      </c>
    </row>
    <row r="296" spans="1:13" ht="12.75">
      <c r="A296" s="68" t="s">
        <v>434</v>
      </c>
      <c r="B296" s="37"/>
      <c r="C296" s="80" t="s">
        <v>386</v>
      </c>
      <c r="D296" s="38"/>
      <c r="E296" s="38"/>
      <c r="F296" s="38"/>
      <c r="G296" s="38"/>
      <c r="H296" s="38"/>
      <c r="I296" s="38"/>
      <c r="J296" s="38"/>
      <c r="K296" s="81">
        <f t="shared" si="26"/>
        <v>3500000</v>
      </c>
      <c r="L296" s="81">
        <f t="shared" si="26"/>
        <v>0</v>
      </c>
      <c r="M296" s="81">
        <f t="shared" si="23"/>
        <v>3500000</v>
      </c>
    </row>
    <row r="297" spans="1:13" ht="12.75">
      <c r="A297" s="68" t="s">
        <v>523</v>
      </c>
      <c r="B297" s="37"/>
      <c r="C297" s="80" t="s">
        <v>387</v>
      </c>
      <c r="D297" s="38"/>
      <c r="E297" s="38"/>
      <c r="F297" s="38"/>
      <c r="G297" s="38"/>
      <c r="H297" s="38"/>
      <c r="I297" s="38"/>
      <c r="J297" s="38"/>
      <c r="K297" s="81">
        <v>3500000</v>
      </c>
      <c r="L297" s="81">
        <v>0</v>
      </c>
      <c r="M297" s="81">
        <f t="shared" si="23"/>
        <v>3500000</v>
      </c>
    </row>
    <row r="298" spans="1:13" ht="21">
      <c r="A298" s="36" t="s">
        <v>226</v>
      </c>
      <c r="B298" s="37"/>
      <c r="C298" s="38" t="s">
        <v>157</v>
      </c>
      <c r="D298" s="38"/>
      <c r="E298" s="38"/>
      <c r="F298" s="38"/>
      <c r="G298" s="38"/>
      <c r="H298" s="38"/>
      <c r="I298" s="38"/>
      <c r="J298" s="38"/>
      <c r="K298" s="52">
        <f>K299+K307</f>
        <v>18827500</v>
      </c>
      <c r="L298" s="52">
        <f>L299+L307</f>
        <v>4576000</v>
      </c>
      <c r="M298" s="52">
        <f aca="true" t="shared" si="27" ref="M298:M307">K298-L298</f>
        <v>14251500</v>
      </c>
    </row>
    <row r="299" spans="1:13" ht="12.75">
      <c r="A299" s="36" t="s">
        <v>73</v>
      </c>
      <c r="B299" s="65"/>
      <c r="C299" s="66" t="s">
        <v>190</v>
      </c>
      <c r="D299" s="66"/>
      <c r="E299" s="66"/>
      <c r="F299" s="66"/>
      <c r="G299" s="66"/>
      <c r="H299" s="66"/>
      <c r="I299" s="66"/>
      <c r="J299" s="66"/>
      <c r="K299" s="67">
        <f>K300</f>
        <v>670900</v>
      </c>
      <c r="L299" s="67">
        <f>L300</f>
        <v>36800</v>
      </c>
      <c r="M299" s="67">
        <f t="shared" si="27"/>
        <v>634100</v>
      </c>
    </row>
    <row r="300" spans="1:13" ht="22.5">
      <c r="A300" s="68" t="s">
        <v>610</v>
      </c>
      <c r="B300" s="65"/>
      <c r="C300" s="70" t="s">
        <v>191</v>
      </c>
      <c r="D300" s="70"/>
      <c r="E300" s="70"/>
      <c r="F300" s="70"/>
      <c r="G300" s="70"/>
      <c r="H300" s="70"/>
      <c r="I300" s="70"/>
      <c r="J300" s="70"/>
      <c r="K300" s="71">
        <f>SUM(K301+K305)</f>
        <v>670900</v>
      </c>
      <c r="L300" s="71">
        <f>SUM(L301+L305)</f>
        <v>36800</v>
      </c>
      <c r="M300" s="71">
        <f t="shared" si="27"/>
        <v>634100</v>
      </c>
    </row>
    <row r="301" spans="1:13" ht="12.75">
      <c r="A301" s="68" t="s">
        <v>430</v>
      </c>
      <c r="B301" s="65"/>
      <c r="C301" s="70" t="s">
        <v>227</v>
      </c>
      <c r="D301" s="70"/>
      <c r="E301" s="70"/>
      <c r="F301" s="70"/>
      <c r="G301" s="70"/>
      <c r="H301" s="70"/>
      <c r="I301" s="70"/>
      <c r="J301" s="70"/>
      <c r="K301" s="71">
        <f>SUM(K302+K304)</f>
        <v>389100</v>
      </c>
      <c r="L301" s="71">
        <f>SUM(L302+L304)</f>
        <v>23500</v>
      </c>
      <c r="M301" s="71">
        <f t="shared" si="27"/>
        <v>365600</v>
      </c>
    </row>
    <row r="302" spans="1:13" ht="12.75">
      <c r="A302" s="68" t="s">
        <v>434</v>
      </c>
      <c r="B302" s="65"/>
      <c r="C302" s="70" t="s">
        <v>228</v>
      </c>
      <c r="D302" s="70"/>
      <c r="E302" s="70"/>
      <c r="F302" s="70"/>
      <c r="G302" s="70"/>
      <c r="H302" s="70"/>
      <c r="I302" s="70"/>
      <c r="J302" s="70"/>
      <c r="K302" s="71">
        <f>SUM(K303)</f>
        <v>0</v>
      </c>
      <c r="L302" s="71">
        <f>SUM(L303)</f>
        <v>0</v>
      </c>
      <c r="M302" s="71">
        <f t="shared" si="27"/>
        <v>0</v>
      </c>
    </row>
    <row r="303" spans="1:13" ht="12.75">
      <c r="A303" s="68" t="s">
        <v>523</v>
      </c>
      <c r="B303" s="65"/>
      <c r="C303" s="70" t="s">
        <v>229</v>
      </c>
      <c r="D303" s="70"/>
      <c r="E303" s="70"/>
      <c r="F303" s="70"/>
      <c r="G303" s="70"/>
      <c r="H303" s="70"/>
      <c r="I303" s="70"/>
      <c r="J303" s="70"/>
      <c r="K303" s="71">
        <v>0</v>
      </c>
      <c r="L303" s="71">
        <v>0</v>
      </c>
      <c r="M303" s="71">
        <f t="shared" si="27"/>
        <v>0</v>
      </c>
    </row>
    <row r="304" spans="1:13" ht="12.75">
      <c r="A304" s="68" t="s">
        <v>518</v>
      </c>
      <c r="B304" s="65"/>
      <c r="C304" s="70" t="s">
        <v>230</v>
      </c>
      <c r="D304" s="70"/>
      <c r="E304" s="70"/>
      <c r="F304" s="70"/>
      <c r="G304" s="70"/>
      <c r="H304" s="70"/>
      <c r="I304" s="70"/>
      <c r="J304" s="70"/>
      <c r="K304" s="71">
        <v>389100</v>
      </c>
      <c r="L304" s="71">
        <v>23500</v>
      </c>
      <c r="M304" s="71">
        <f t="shared" si="27"/>
        <v>365600</v>
      </c>
    </row>
    <row r="305" spans="1:13" ht="12.75">
      <c r="A305" s="68" t="s">
        <v>436</v>
      </c>
      <c r="B305" s="65"/>
      <c r="C305" s="70" t="s">
        <v>192</v>
      </c>
      <c r="D305" s="70"/>
      <c r="E305" s="70"/>
      <c r="F305" s="70"/>
      <c r="G305" s="70"/>
      <c r="H305" s="70"/>
      <c r="I305" s="70"/>
      <c r="J305" s="70"/>
      <c r="K305" s="71">
        <f>SUM(K306)</f>
        <v>281800</v>
      </c>
      <c r="L305" s="71">
        <f>SUM(L306)</f>
        <v>13300</v>
      </c>
      <c r="M305" s="71">
        <f t="shared" si="27"/>
        <v>268500</v>
      </c>
    </row>
    <row r="306" spans="1:13" ht="12.75">
      <c r="A306" s="68" t="s">
        <v>525</v>
      </c>
      <c r="B306" s="65"/>
      <c r="C306" s="70" t="s">
        <v>193</v>
      </c>
      <c r="D306" s="70"/>
      <c r="E306" s="70"/>
      <c r="F306" s="70"/>
      <c r="G306" s="70"/>
      <c r="H306" s="70"/>
      <c r="I306" s="70"/>
      <c r="J306" s="70"/>
      <c r="K306" s="71">
        <f>112100+169700</f>
        <v>281800</v>
      </c>
      <c r="L306" s="71">
        <v>13300</v>
      </c>
      <c r="M306" s="71">
        <f t="shared" si="27"/>
        <v>268500</v>
      </c>
    </row>
    <row r="307" spans="1:13" ht="12.75">
      <c r="A307" s="64" t="s">
        <v>277</v>
      </c>
      <c r="B307" s="65"/>
      <c r="C307" s="66" t="s">
        <v>158</v>
      </c>
      <c r="D307" s="66"/>
      <c r="E307" s="66"/>
      <c r="F307" s="66"/>
      <c r="G307" s="66"/>
      <c r="H307" s="66"/>
      <c r="I307" s="66"/>
      <c r="J307" s="66"/>
      <c r="K307" s="67">
        <f aca="true" t="shared" si="28" ref="K307:L309">K308</f>
        <v>18156600</v>
      </c>
      <c r="L307" s="67">
        <f t="shared" si="28"/>
        <v>4539200</v>
      </c>
      <c r="M307" s="67">
        <f t="shared" si="27"/>
        <v>13617400</v>
      </c>
    </row>
    <row r="308" spans="1:15" ht="12.75">
      <c r="A308" s="39" t="s">
        <v>148</v>
      </c>
      <c r="B308" s="76"/>
      <c r="C308" s="70" t="s">
        <v>159</v>
      </c>
      <c r="D308" s="70"/>
      <c r="E308" s="70"/>
      <c r="F308" s="70"/>
      <c r="G308" s="70"/>
      <c r="H308" s="70"/>
      <c r="I308" s="70"/>
      <c r="J308" s="70"/>
      <c r="K308" s="71">
        <f t="shared" si="28"/>
        <v>18156600</v>
      </c>
      <c r="L308" s="71">
        <f t="shared" si="28"/>
        <v>4539200</v>
      </c>
      <c r="M308" s="71">
        <f t="shared" si="23"/>
        <v>13617400</v>
      </c>
      <c r="N308" s="57"/>
      <c r="O308" s="57"/>
    </row>
    <row r="309" spans="1:15" ht="12.75">
      <c r="A309" s="68" t="s">
        <v>430</v>
      </c>
      <c r="B309" s="76"/>
      <c r="C309" s="70" t="s">
        <v>160</v>
      </c>
      <c r="D309" s="70"/>
      <c r="E309" s="70"/>
      <c r="F309" s="70"/>
      <c r="G309" s="70"/>
      <c r="H309" s="70"/>
      <c r="I309" s="70"/>
      <c r="J309" s="70"/>
      <c r="K309" s="71">
        <f t="shared" si="28"/>
        <v>18156600</v>
      </c>
      <c r="L309" s="71">
        <f t="shared" si="28"/>
        <v>4539200</v>
      </c>
      <c r="M309" s="71">
        <f t="shared" si="23"/>
        <v>13617400</v>
      </c>
      <c r="N309" s="57"/>
      <c r="O309" s="57"/>
    </row>
    <row r="310" spans="1:15" ht="12.75">
      <c r="A310" s="68" t="s">
        <v>456</v>
      </c>
      <c r="B310" s="76"/>
      <c r="C310" s="70" t="s">
        <v>161</v>
      </c>
      <c r="D310" s="70"/>
      <c r="E310" s="70"/>
      <c r="F310" s="70"/>
      <c r="G310" s="70"/>
      <c r="H310" s="70"/>
      <c r="I310" s="70"/>
      <c r="J310" s="70"/>
      <c r="K310" s="71">
        <f>SUM(K311:K311)</f>
        <v>18156600</v>
      </c>
      <c r="L310" s="71">
        <f>SUM(L311:L311)</f>
        <v>4539200</v>
      </c>
      <c r="M310" s="71">
        <f t="shared" si="23"/>
        <v>13617400</v>
      </c>
      <c r="N310" s="57"/>
      <c r="O310" s="57"/>
    </row>
    <row r="311" spans="1:14" ht="25.5" customHeight="1">
      <c r="A311" s="68" t="s">
        <v>319</v>
      </c>
      <c r="B311" s="76"/>
      <c r="C311" s="70" t="s">
        <v>162</v>
      </c>
      <c r="D311" s="70"/>
      <c r="E311" s="70"/>
      <c r="F311" s="70"/>
      <c r="G311" s="70"/>
      <c r="H311" s="70"/>
      <c r="I311" s="70"/>
      <c r="J311" s="70"/>
      <c r="K311" s="71">
        <v>18156600</v>
      </c>
      <c r="L311" s="71">
        <v>4539200</v>
      </c>
      <c r="M311" s="71">
        <f t="shared" si="23"/>
        <v>13617400</v>
      </c>
      <c r="N311" s="57"/>
    </row>
    <row r="312" spans="1:13" ht="12.75">
      <c r="A312" s="36" t="s">
        <v>82</v>
      </c>
      <c r="B312" s="40"/>
      <c r="C312" s="38" t="s">
        <v>163</v>
      </c>
      <c r="D312" s="38"/>
      <c r="E312" s="38"/>
      <c r="F312" s="38"/>
      <c r="G312" s="38"/>
      <c r="H312" s="38"/>
      <c r="I312" s="38"/>
      <c r="J312" s="38"/>
      <c r="K312" s="52">
        <f aca="true" t="shared" si="29" ref="K312:L315">K313</f>
        <v>3942800</v>
      </c>
      <c r="L312" s="52">
        <f t="shared" si="29"/>
        <v>985800</v>
      </c>
      <c r="M312" s="52">
        <f t="shared" si="23"/>
        <v>2957000</v>
      </c>
    </row>
    <row r="313" spans="1:13" ht="12.75">
      <c r="A313" s="64" t="s">
        <v>82</v>
      </c>
      <c r="B313" s="65"/>
      <c r="C313" s="66" t="s">
        <v>164</v>
      </c>
      <c r="D313" s="66"/>
      <c r="E313" s="66"/>
      <c r="F313" s="66"/>
      <c r="G313" s="66"/>
      <c r="H313" s="66"/>
      <c r="I313" s="66"/>
      <c r="J313" s="66"/>
      <c r="K313" s="67">
        <f t="shared" si="29"/>
        <v>3942800</v>
      </c>
      <c r="L313" s="67">
        <f t="shared" si="29"/>
        <v>985800</v>
      </c>
      <c r="M313" s="67">
        <f t="shared" si="23"/>
        <v>2957000</v>
      </c>
    </row>
    <row r="314" spans="1:15" ht="12.75">
      <c r="A314" s="39" t="s">
        <v>148</v>
      </c>
      <c r="B314" s="65"/>
      <c r="C314" s="82" t="s">
        <v>165</v>
      </c>
      <c r="D314" s="82"/>
      <c r="E314" s="82"/>
      <c r="F314" s="82"/>
      <c r="G314" s="82"/>
      <c r="H314" s="82"/>
      <c r="I314" s="82"/>
      <c r="J314" s="82"/>
      <c r="K314" s="83">
        <f t="shared" si="29"/>
        <v>3942800</v>
      </c>
      <c r="L314" s="83">
        <f t="shared" si="29"/>
        <v>985800</v>
      </c>
      <c r="M314" s="83">
        <f t="shared" si="23"/>
        <v>2957000</v>
      </c>
      <c r="N314" s="57"/>
      <c r="O314" s="57"/>
    </row>
    <row r="315" spans="1:15" ht="12.75">
      <c r="A315" s="68" t="s">
        <v>430</v>
      </c>
      <c r="B315" s="65"/>
      <c r="C315" s="82" t="s">
        <v>166</v>
      </c>
      <c r="D315" s="82"/>
      <c r="E315" s="82"/>
      <c r="F315" s="82"/>
      <c r="G315" s="82"/>
      <c r="H315" s="82"/>
      <c r="I315" s="82"/>
      <c r="J315" s="82"/>
      <c r="K315" s="83">
        <f t="shared" si="29"/>
        <v>3942800</v>
      </c>
      <c r="L315" s="83">
        <f t="shared" si="29"/>
        <v>985800</v>
      </c>
      <c r="M315" s="83">
        <f t="shared" si="23"/>
        <v>2957000</v>
      </c>
      <c r="N315" s="57"/>
      <c r="O315" s="57"/>
    </row>
    <row r="316" spans="1:15" ht="12.75">
      <c r="A316" s="68" t="s">
        <v>456</v>
      </c>
      <c r="B316" s="65"/>
      <c r="C316" s="82" t="s">
        <v>167</v>
      </c>
      <c r="D316" s="82"/>
      <c r="E316" s="82"/>
      <c r="F316" s="82"/>
      <c r="G316" s="82"/>
      <c r="H316" s="82"/>
      <c r="I316" s="82"/>
      <c r="J316" s="82"/>
      <c r="K316" s="83">
        <f>SUM(K317:K317)</f>
        <v>3942800</v>
      </c>
      <c r="L316" s="83">
        <f>SUM(L317:L317)</f>
        <v>985800</v>
      </c>
      <c r="M316" s="83">
        <f t="shared" si="23"/>
        <v>2957000</v>
      </c>
      <c r="N316" s="57"/>
      <c r="O316" s="57"/>
    </row>
    <row r="317" spans="1:14" ht="24.75" customHeight="1">
      <c r="A317" s="68" t="s">
        <v>319</v>
      </c>
      <c r="B317" s="65"/>
      <c r="C317" s="82" t="s">
        <v>168</v>
      </c>
      <c r="D317" s="82"/>
      <c r="E317" s="82"/>
      <c r="F317" s="82"/>
      <c r="G317" s="82"/>
      <c r="H317" s="82"/>
      <c r="I317" s="82"/>
      <c r="J317" s="82"/>
      <c r="K317" s="83">
        <v>3942800</v>
      </c>
      <c r="L317" s="83">
        <f>699000+286800</f>
        <v>985800</v>
      </c>
      <c r="M317" s="83">
        <f t="shared" si="23"/>
        <v>2957000</v>
      </c>
      <c r="N317" s="57"/>
    </row>
    <row r="318" spans="1:14" ht="12.75">
      <c r="A318" s="36" t="s">
        <v>548</v>
      </c>
      <c r="B318" s="40"/>
      <c r="C318" s="38" t="s">
        <v>36</v>
      </c>
      <c r="D318" s="49"/>
      <c r="E318" s="49"/>
      <c r="F318" s="49"/>
      <c r="G318" s="49"/>
      <c r="H318" s="49"/>
      <c r="I318" s="49"/>
      <c r="J318" s="49"/>
      <c r="K318" s="52">
        <f>K319+K326</f>
        <v>690800</v>
      </c>
      <c r="L318" s="52">
        <f>L319+L326</f>
        <v>122700</v>
      </c>
      <c r="M318" s="52">
        <f aca="true" t="shared" si="30" ref="M318:M333">K318-L318</f>
        <v>568100</v>
      </c>
      <c r="N318" s="57"/>
    </row>
    <row r="319" spans="1:14" ht="12.75">
      <c r="A319" s="36" t="s">
        <v>37</v>
      </c>
      <c r="B319" s="40"/>
      <c r="C319" s="38" t="s">
        <v>38</v>
      </c>
      <c r="D319" s="49"/>
      <c r="E319" s="49"/>
      <c r="F319" s="49"/>
      <c r="G319" s="49"/>
      <c r="H319" s="49"/>
      <c r="I319" s="49"/>
      <c r="J319" s="49"/>
      <c r="K319" s="52">
        <f aca="true" t="shared" si="31" ref="K319:K324">SUM(K320)</f>
        <v>490800</v>
      </c>
      <c r="L319" s="52">
        <f>L320</f>
        <v>122700</v>
      </c>
      <c r="M319" s="52">
        <f t="shared" si="30"/>
        <v>368100</v>
      </c>
      <c r="N319" s="57"/>
    </row>
    <row r="320" spans="1:14" ht="12.75">
      <c r="A320" s="36" t="s">
        <v>555</v>
      </c>
      <c r="B320" s="40"/>
      <c r="C320" s="38" t="s">
        <v>39</v>
      </c>
      <c r="D320" s="49"/>
      <c r="E320" s="49"/>
      <c r="F320" s="49"/>
      <c r="G320" s="49"/>
      <c r="H320" s="49"/>
      <c r="I320" s="49"/>
      <c r="J320" s="49"/>
      <c r="K320" s="52">
        <f t="shared" si="31"/>
        <v>490800</v>
      </c>
      <c r="L320" s="52">
        <f>L321</f>
        <v>122700</v>
      </c>
      <c r="M320" s="52">
        <f t="shared" si="30"/>
        <v>368100</v>
      </c>
      <c r="N320" s="57"/>
    </row>
    <row r="321" spans="1:14" ht="87" customHeight="1">
      <c r="A321" s="73" t="s">
        <v>64</v>
      </c>
      <c r="B321" s="72"/>
      <c r="C321" s="66" t="s">
        <v>40</v>
      </c>
      <c r="D321" s="70"/>
      <c r="E321" s="70"/>
      <c r="F321" s="70"/>
      <c r="G321" s="70"/>
      <c r="H321" s="70"/>
      <c r="I321" s="70"/>
      <c r="J321" s="70"/>
      <c r="K321" s="67">
        <f t="shared" si="31"/>
        <v>490800</v>
      </c>
      <c r="L321" s="67">
        <f>L322</f>
        <v>122700</v>
      </c>
      <c r="M321" s="67">
        <f t="shared" si="30"/>
        <v>368100</v>
      </c>
      <c r="N321" s="57"/>
    </row>
    <row r="322" spans="1:14" ht="12.75">
      <c r="A322" s="68" t="s">
        <v>616</v>
      </c>
      <c r="B322" s="72"/>
      <c r="C322" s="70" t="s">
        <v>41</v>
      </c>
      <c r="D322" s="70"/>
      <c r="E322" s="70"/>
      <c r="F322" s="70"/>
      <c r="G322" s="70"/>
      <c r="H322" s="70"/>
      <c r="I322" s="70"/>
      <c r="J322" s="70"/>
      <c r="K322" s="71">
        <f t="shared" si="31"/>
        <v>490800</v>
      </c>
      <c r="L322" s="71">
        <f>SUM(L323)</f>
        <v>122700</v>
      </c>
      <c r="M322" s="71">
        <f t="shared" si="30"/>
        <v>368100</v>
      </c>
      <c r="N322" s="57"/>
    </row>
    <row r="323" spans="1:14" ht="12.75">
      <c r="A323" s="68" t="s">
        <v>430</v>
      </c>
      <c r="B323" s="72"/>
      <c r="C323" s="70" t="s">
        <v>483</v>
      </c>
      <c r="D323" s="70"/>
      <c r="E323" s="70"/>
      <c r="F323" s="70"/>
      <c r="G323" s="70"/>
      <c r="H323" s="70"/>
      <c r="I323" s="70"/>
      <c r="J323" s="70"/>
      <c r="K323" s="71">
        <f t="shared" si="31"/>
        <v>490800</v>
      </c>
      <c r="L323" s="71">
        <f>SUM(L324)</f>
        <v>122700</v>
      </c>
      <c r="M323" s="71">
        <f t="shared" si="30"/>
        <v>368100</v>
      </c>
      <c r="N323" s="57"/>
    </row>
    <row r="324" spans="1:14" ht="12.75">
      <c r="A324" s="68" t="s">
        <v>440</v>
      </c>
      <c r="B324" s="72"/>
      <c r="C324" s="70" t="s">
        <v>484</v>
      </c>
      <c r="D324" s="70"/>
      <c r="E324" s="70"/>
      <c r="F324" s="70"/>
      <c r="G324" s="70"/>
      <c r="H324" s="70"/>
      <c r="I324" s="70"/>
      <c r="J324" s="70"/>
      <c r="K324" s="71">
        <f t="shared" si="31"/>
        <v>490800</v>
      </c>
      <c r="L324" s="71">
        <f>SUM(L325)</f>
        <v>122700</v>
      </c>
      <c r="M324" s="71">
        <f t="shared" si="30"/>
        <v>368100</v>
      </c>
      <c r="N324" s="57"/>
    </row>
    <row r="325" spans="1:14" ht="22.5">
      <c r="A325" s="68" t="s">
        <v>441</v>
      </c>
      <c r="B325" s="72"/>
      <c r="C325" s="70" t="s">
        <v>424</v>
      </c>
      <c r="D325" s="70"/>
      <c r="E325" s="70"/>
      <c r="F325" s="70"/>
      <c r="G325" s="70"/>
      <c r="H325" s="70"/>
      <c r="I325" s="70"/>
      <c r="J325" s="70"/>
      <c r="K325" s="71">
        <v>490800</v>
      </c>
      <c r="L325" s="71">
        <v>122700</v>
      </c>
      <c r="M325" s="71">
        <f t="shared" si="30"/>
        <v>368100</v>
      </c>
      <c r="N325" s="57"/>
    </row>
    <row r="326" spans="1:14" ht="12.75">
      <c r="A326" s="36" t="s">
        <v>42</v>
      </c>
      <c r="B326" s="40"/>
      <c r="C326" s="38" t="s">
        <v>43</v>
      </c>
      <c r="D326" s="49"/>
      <c r="E326" s="49"/>
      <c r="F326" s="49"/>
      <c r="G326" s="49"/>
      <c r="H326" s="49"/>
      <c r="I326" s="49"/>
      <c r="J326" s="49"/>
      <c r="K326" s="52">
        <f>K327</f>
        <v>200000</v>
      </c>
      <c r="L326" s="52">
        <f>L327</f>
        <v>0</v>
      </c>
      <c r="M326" s="52">
        <f t="shared" si="30"/>
        <v>200000</v>
      </c>
      <c r="N326" s="57"/>
    </row>
    <row r="327" spans="1:14" ht="21">
      <c r="A327" s="36" t="s">
        <v>658</v>
      </c>
      <c r="B327" s="40"/>
      <c r="C327" s="38" t="s">
        <v>44</v>
      </c>
      <c r="D327" s="49"/>
      <c r="E327" s="49"/>
      <c r="F327" s="49"/>
      <c r="G327" s="49"/>
      <c r="H327" s="49"/>
      <c r="I327" s="49"/>
      <c r="J327" s="49"/>
      <c r="K327" s="52">
        <f aca="true" t="shared" si="32" ref="K327:L329">K328</f>
        <v>200000</v>
      </c>
      <c r="L327" s="52">
        <f t="shared" si="32"/>
        <v>0</v>
      </c>
      <c r="M327" s="52">
        <f t="shared" si="30"/>
        <v>200000</v>
      </c>
      <c r="N327" s="57"/>
    </row>
    <row r="328" spans="1:14" ht="42">
      <c r="A328" s="36" t="s">
        <v>267</v>
      </c>
      <c r="B328" s="45"/>
      <c r="C328" s="38" t="s">
        <v>45</v>
      </c>
      <c r="D328" s="49"/>
      <c r="E328" s="49"/>
      <c r="F328" s="49"/>
      <c r="G328" s="49"/>
      <c r="H328" s="49"/>
      <c r="I328" s="49"/>
      <c r="J328" s="49"/>
      <c r="K328" s="52">
        <f t="shared" si="32"/>
        <v>200000</v>
      </c>
      <c r="L328" s="52">
        <f t="shared" si="32"/>
        <v>0</v>
      </c>
      <c r="M328" s="52">
        <f t="shared" si="30"/>
        <v>200000</v>
      </c>
      <c r="N328" s="57"/>
    </row>
    <row r="329" spans="1:14" ht="52.5">
      <c r="A329" s="64" t="s">
        <v>74</v>
      </c>
      <c r="B329" s="74"/>
      <c r="C329" s="66" t="s">
        <v>307</v>
      </c>
      <c r="D329" s="66"/>
      <c r="E329" s="66"/>
      <c r="F329" s="66"/>
      <c r="G329" s="66"/>
      <c r="H329" s="66"/>
      <c r="I329" s="66"/>
      <c r="J329" s="66"/>
      <c r="K329" s="67">
        <f t="shared" si="32"/>
        <v>200000</v>
      </c>
      <c r="L329" s="67">
        <f t="shared" si="32"/>
        <v>0</v>
      </c>
      <c r="M329" s="67">
        <f t="shared" si="30"/>
        <v>200000</v>
      </c>
      <c r="N329" s="57"/>
    </row>
    <row r="330" spans="1:14" ht="12.75">
      <c r="A330" s="68" t="s">
        <v>75</v>
      </c>
      <c r="B330" s="72"/>
      <c r="C330" s="70" t="s">
        <v>76</v>
      </c>
      <c r="D330" s="70"/>
      <c r="E330" s="70"/>
      <c r="F330" s="70"/>
      <c r="G330" s="70"/>
      <c r="H330" s="70"/>
      <c r="I330" s="70"/>
      <c r="J330" s="70"/>
      <c r="K330" s="71">
        <f>K331</f>
        <v>200000</v>
      </c>
      <c r="L330" s="71">
        <f>L331</f>
        <v>0</v>
      </c>
      <c r="M330" s="71">
        <f t="shared" si="30"/>
        <v>200000</v>
      </c>
      <c r="N330" s="57"/>
    </row>
    <row r="331" spans="1:14" ht="12.75">
      <c r="A331" s="68" t="s">
        <v>430</v>
      </c>
      <c r="B331" s="72"/>
      <c r="C331" s="70" t="s">
        <v>77</v>
      </c>
      <c r="D331" s="70"/>
      <c r="E331" s="70"/>
      <c r="F331" s="70"/>
      <c r="G331" s="70"/>
      <c r="H331" s="70"/>
      <c r="I331" s="70"/>
      <c r="J331" s="70"/>
      <c r="K331" s="71">
        <f>SUM(K332)</f>
        <v>200000</v>
      </c>
      <c r="L331" s="71">
        <f>SUM(L332)</f>
        <v>0</v>
      </c>
      <c r="M331" s="71">
        <f t="shared" si="30"/>
        <v>200000</v>
      </c>
      <c r="N331" s="57"/>
    </row>
    <row r="332" spans="1:14" ht="12.75">
      <c r="A332" s="68" t="s">
        <v>486</v>
      </c>
      <c r="B332" s="72"/>
      <c r="C332" s="70" t="s">
        <v>78</v>
      </c>
      <c r="D332" s="70"/>
      <c r="E332" s="70"/>
      <c r="F332" s="70"/>
      <c r="G332" s="70"/>
      <c r="H332" s="70"/>
      <c r="I332" s="70"/>
      <c r="J332" s="70"/>
      <c r="K332" s="71">
        <f>SUM(K333)</f>
        <v>200000</v>
      </c>
      <c r="L332" s="71">
        <f>SUM(L333)</f>
        <v>0</v>
      </c>
      <c r="M332" s="71">
        <f t="shared" si="30"/>
        <v>200000</v>
      </c>
      <c r="N332" s="57"/>
    </row>
    <row r="333" spans="1:14" ht="12.75">
      <c r="A333" s="68" t="s">
        <v>487</v>
      </c>
      <c r="B333" s="72"/>
      <c r="C333" s="70" t="s">
        <v>79</v>
      </c>
      <c r="D333" s="70"/>
      <c r="E333" s="70"/>
      <c r="F333" s="70"/>
      <c r="G333" s="70"/>
      <c r="H333" s="70"/>
      <c r="I333" s="70"/>
      <c r="J333" s="70"/>
      <c r="K333" s="71">
        <v>200000</v>
      </c>
      <c r="L333" s="71">
        <v>0</v>
      </c>
      <c r="M333" s="71">
        <f t="shared" si="30"/>
        <v>200000</v>
      </c>
      <c r="N333" s="57"/>
    </row>
    <row r="334" spans="1:13" ht="12.75">
      <c r="A334" s="36" t="s">
        <v>537</v>
      </c>
      <c r="B334" s="40"/>
      <c r="C334" s="38" t="s">
        <v>169</v>
      </c>
      <c r="D334" s="38"/>
      <c r="E334" s="38"/>
      <c r="F334" s="38"/>
      <c r="G334" s="38"/>
      <c r="H334" s="38"/>
      <c r="I334" s="38"/>
      <c r="J334" s="38"/>
      <c r="K334" s="52">
        <f aca="true" t="shared" si="33" ref="K334:L339">K335</f>
        <v>1626500</v>
      </c>
      <c r="L334" s="52">
        <f t="shared" si="33"/>
        <v>406700</v>
      </c>
      <c r="M334" s="52">
        <f aca="true" t="shared" si="34" ref="M334:M365">K334-L334</f>
        <v>1219800</v>
      </c>
    </row>
    <row r="335" spans="1:13" ht="12.75">
      <c r="A335" s="36" t="s">
        <v>83</v>
      </c>
      <c r="B335" s="37"/>
      <c r="C335" s="38" t="s">
        <v>170</v>
      </c>
      <c r="D335" s="38"/>
      <c r="E335" s="38"/>
      <c r="F335" s="38"/>
      <c r="G335" s="38"/>
      <c r="H335" s="38"/>
      <c r="I335" s="38"/>
      <c r="J335" s="38"/>
      <c r="K335" s="52">
        <f t="shared" si="33"/>
        <v>1626500</v>
      </c>
      <c r="L335" s="52">
        <f t="shared" si="33"/>
        <v>406700</v>
      </c>
      <c r="M335" s="52">
        <f t="shared" si="34"/>
        <v>1219800</v>
      </c>
    </row>
    <row r="336" spans="1:13" ht="21">
      <c r="A336" s="36" t="s">
        <v>84</v>
      </c>
      <c r="B336" s="37"/>
      <c r="C336" s="38" t="s">
        <v>171</v>
      </c>
      <c r="D336" s="38"/>
      <c r="E336" s="38"/>
      <c r="F336" s="38"/>
      <c r="G336" s="38"/>
      <c r="H336" s="38"/>
      <c r="I336" s="38"/>
      <c r="J336" s="38"/>
      <c r="K336" s="52">
        <f t="shared" si="33"/>
        <v>1626500</v>
      </c>
      <c r="L336" s="52">
        <f t="shared" si="33"/>
        <v>406700</v>
      </c>
      <c r="M336" s="52">
        <f t="shared" si="34"/>
        <v>1219800</v>
      </c>
    </row>
    <row r="337" spans="1:13" ht="21">
      <c r="A337" s="64" t="s">
        <v>400</v>
      </c>
      <c r="B337" s="65"/>
      <c r="C337" s="66" t="s">
        <v>172</v>
      </c>
      <c r="D337" s="66"/>
      <c r="E337" s="66"/>
      <c r="F337" s="66"/>
      <c r="G337" s="66"/>
      <c r="H337" s="66"/>
      <c r="I337" s="66"/>
      <c r="J337" s="66"/>
      <c r="K337" s="67">
        <f t="shared" si="33"/>
        <v>1626500</v>
      </c>
      <c r="L337" s="67">
        <f t="shared" si="33"/>
        <v>406700</v>
      </c>
      <c r="M337" s="67">
        <f t="shared" si="34"/>
        <v>1219800</v>
      </c>
    </row>
    <row r="338" spans="1:15" ht="12.75">
      <c r="A338" s="39" t="s">
        <v>148</v>
      </c>
      <c r="B338" s="65"/>
      <c r="C338" s="82" t="s">
        <v>173</v>
      </c>
      <c r="D338" s="82"/>
      <c r="E338" s="82"/>
      <c r="F338" s="82"/>
      <c r="G338" s="82"/>
      <c r="H338" s="82"/>
      <c r="I338" s="82"/>
      <c r="J338" s="82"/>
      <c r="K338" s="83">
        <f t="shared" si="33"/>
        <v>1626500</v>
      </c>
      <c r="L338" s="83">
        <f t="shared" si="33"/>
        <v>406700</v>
      </c>
      <c r="M338" s="83">
        <f t="shared" si="34"/>
        <v>1219800</v>
      </c>
      <c r="N338" s="57"/>
      <c r="O338" s="57"/>
    </row>
    <row r="339" spans="1:15" ht="12.75">
      <c r="A339" s="68" t="s">
        <v>430</v>
      </c>
      <c r="B339" s="65"/>
      <c r="C339" s="82" t="s">
        <v>174</v>
      </c>
      <c r="D339" s="82"/>
      <c r="E339" s="82"/>
      <c r="F339" s="82"/>
      <c r="G339" s="82"/>
      <c r="H339" s="82"/>
      <c r="I339" s="82"/>
      <c r="J339" s="82"/>
      <c r="K339" s="83">
        <f t="shared" si="33"/>
        <v>1626500</v>
      </c>
      <c r="L339" s="83">
        <f t="shared" si="33"/>
        <v>406700</v>
      </c>
      <c r="M339" s="83">
        <f t="shared" si="34"/>
        <v>1219800</v>
      </c>
      <c r="N339" s="57"/>
      <c r="O339" s="57"/>
    </row>
    <row r="340" spans="1:15" ht="12.75">
      <c r="A340" s="68" t="s">
        <v>456</v>
      </c>
      <c r="B340" s="65"/>
      <c r="C340" s="82" t="s">
        <v>175</v>
      </c>
      <c r="D340" s="82"/>
      <c r="E340" s="82"/>
      <c r="F340" s="82"/>
      <c r="G340" s="82"/>
      <c r="H340" s="82"/>
      <c r="I340" s="82"/>
      <c r="J340" s="82"/>
      <c r="K340" s="83">
        <f>SUM(K341:K341)</f>
        <v>1626500</v>
      </c>
      <c r="L340" s="83">
        <f>SUM(L341:L341)</f>
        <v>406700</v>
      </c>
      <c r="M340" s="83">
        <f t="shared" si="34"/>
        <v>1219800</v>
      </c>
      <c r="N340" s="57"/>
      <c r="O340" s="57"/>
    </row>
    <row r="341" spans="1:13" ht="22.5" customHeight="1">
      <c r="A341" s="68" t="s">
        <v>319</v>
      </c>
      <c r="B341" s="65"/>
      <c r="C341" s="82" t="s">
        <v>176</v>
      </c>
      <c r="D341" s="82"/>
      <c r="E341" s="82"/>
      <c r="F341" s="82"/>
      <c r="G341" s="82"/>
      <c r="H341" s="82"/>
      <c r="I341" s="82"/>
      <c r="J341" s="82"/>
      <c r="K341" s="83">
        <v>1626500</v>
      </c>
      <c r="L341" s="83">
        <v>406700</v>
      </c>
      <c r="M341" s="83">
        <f t="shared" si="34"/>
        <v>1219800</v>
      </c>
    </row>
    <row r="342" spans="1:13" ht="21">
      <c r="A342" s="36" t="s">
        <v>526</v>
      </c>
      <c r="B342" s="37"/>
      <c r="C342" s="38" t="s">
        <v>46</v>
      </c>
      <c r="D342" s="38"/>
      <c r="E342" s="38"/>
      <c r="F342" s="38"/>
      <c r="G342" s="38"/>
      <c r="H342" s="38"/>
      <c r="I342" s="38"/>
      <c r="J342" s="38"/>
      <c r="K342" s="52">
        <f aca="true" t="shared" si="35" ref="K342:L345">K343</f>
        <v>160600</v>
      </c>
      <c r="L342" s="52">
        <f t="shared" si="35"/>
        <v>0</v>
      </c>
      <c r="M342" s="52">
        <f t="shared" si="34"/>
        <v>160600</v>
      </c>
    </row>
    <row r="343" spans="1:13" ht="21">
      <c r="A343" s="36" t="s">
        <v>350</v>
      </c>
      <c r="B343" s="37"/>
      <c r="C343" s="38" t="s">
        <v>47</v>
      </c>
      <c r="D343" s="38"/>
      <c r="E343" s="38"/>
      <c r="F343" s="38"/>
      <c r="G343" s="38"/>
      <c r="H343" s="38"/>
      <c r="I343" s="38"/>
      <c r="J343" s="38"/>
      <c r="K343" s="52">
        <f t="shared" si="35"/>
        <v>160600</v>
      </c>
      <c r="L343" s="52">
        <f t="shared" si="35"/>
        <v>0</v>
      </c>
      <c r="M343" s="52">
        <f t="shared" si="34"/>
        <v>160600</v>
      </c>
    </row>
    <row r="344" spans="1:13" ht="21">
      <c r="A344" s="36" t="s">
        <v>48</v>
      </c>
      <c r="B344" s="37"/>
      <c r="C344" s="38" t="s">
        <v>49</v>
      </c>
      <c r="D344" s="38"/>
      <c r="E344" s="38"/>
      <c r="F344" s="38"/>
      <c r="G344" s="38"/>
      <c r="H344" s="38"/>
      <c r="I344" s="38"/>
      <c r="J344" s="38"/>
      <c r="K344" s="52">
        <f t="shared" si="35"/>
        <v>160600</v>
      </c>
      <c r="L344" s="52">
        <f t="shared" si="35"/>
        <v>0</v>
      </c>
      <c r="M344" s="52">
        <f t="shared" si="34"/>
        <v>160600</v>
      </c>
    </row>
    <row r="345" spans="1:13" ht="21">
      <c r="A345" s="64" t="s">
        <v>50</v>
      </c>
      <c r="B345" s="65"/>
      <c r="C345" s="66" t="s">
        <v>51</v>
      </c>
      <c r="D345" s="66"/>
      <c r="E345" s="66"/>
      <c r="F345" s="66"/>
      <c r="G345" s="66"/>
      <c r="H345" s="66"/>
      <c r="I345" s="66"/>
      <c r="J345" s="66"/>
      <c r="K345" s="67">
        <f t="shared" si="35"/>
        <v>160600</v>
      </c>
      <c r="L345" s="67">
        <f t="shared" si="35"/>
        <v>0</v>
      </c>
      <c r="M345" s="67">
        <f t="shared" si="34"/>
        <v>160600</v>
      </c>
    </row>
    <row r="346" spans="1:13" ht="12.75">
      <c r="A346" s="68" t="s">
        <v>518</v>
      </c>
      <c r="B346" s="72"/>
      <c r="C346" s="70" t="s">
        <v>52</v>
      </c>
      <c r="D346" s="70"/>
      <c r="E346" s="70"/>
      <c r="F346" s="70"/>
      <c r="G346" s="70"/>
      <c r="H346" s="70"/>
      <c r="I346" s="70"/>
      <c r="J346" s="70"/>
      <c r="K346" s="71">
        <f aca="true" t="shared" si="36" ref="K346:L348">SUM(K347)</f>
        <v>160600</v>
      </c>
      <c r="L346" s="71">
        <f t="shared" si="36"/>
        <v>0</v>
      </c>
      <c r="M346" s="71">
        <f t="shared" si="34"/>
        <v>160600</v>
      </c>
    </row>
    <row r="347" spans="1:13" ht="12.75">
      <c r="A347" s="68" t="s">
        <v>430</v>
      </c>
      <c r="B347" s="72"/>
      <c r="C347" s="70" t="s">
        <v>488</v>
      </c>
      <c r="D347" s="70"/>
      <c r="E347" s="70"/>
      <c r="F347" s="70"/>
      <c r="G347" s="70"/>
      <c r="H347" s="70"/>
      <c r="I347" s="70"/>
      <c r="J347" s="70"/>
      <c r="K347" s="71">
        <f t="shared" si="36"/>
        <v>160600</v>
      </c>
      <c r="L347" s="71">
        <f t="shared" si="36"/>
        <v>0</v>
      </c>
      <c r="M347" s="71">
        <f t="shared" si="34"/>
        <v>160600</v>
      </c>
    </row>
    <row r="348" spans="1:13" ht="22.5">
      <c r="A348" s="68" t="s">
        <v>490</v>
      </c>
      <c r="B348" s="72"/>
      <c r="C348" s="70" t="s">
        <v>489</v>
      </c>
      <c r="D348" s="70"/>
      <c r="E348" s="70"/>
      <c r="F348" s="70"/>
      <c r="G348" s="70"/>
      <c r="H348" s="70"/>
      <c r="I348" s="70"/>
      <c r="J348" s="70"/>
      <c r="K348" s="71">
        <f t="shared" si="36"/>
        <v>160600</v>
      </c>
      <c r="L348" s="71">
        <f t="shared" si="36"/>
        <v>0</v>
      </c>
      <c r="M348" s="71">
        <f t="shared" si="34"/>
        <v>160600</v>
      </c>
    </row>
    <row r="349" spans="1:13" ht="12.75">
      <c r="A349" s="68" t="s">
        <v>491</v>
      </c>
      <c r="B349" s="72"/>
      <c r="C349" s="70" t="s">
        <v>426</v>
      </c>
      <c r="D349" s="70"/>
      <c r="E349" s="70"/>
      <c r="F349" s="70"/>
      <c r="G349" s="70"/>
      <c r="H349" s="70"/>
      <c r="I349" s="70"/>
      <c r="J349" s="70"/>
      <c r="K349" s="71">
        <v>160600</v>
      </c>
      <c r="L349" s="71">
        <v>0</v>
      </c>
      <c r="M349" s="71">
        <f>K349-L349</f>
        <v>160600</v>
      </c>
    </row>
    <row r="350" spans="1:14" ht="51">
      <c r="A350" s="128" t="s">
        <v>80</v>
      </c>
      <c r="B350" s="46"/>
      <c r="C350" s="129" t="s">
        <v>85</v>
      </c>
      <c r="D350" s="129"/>
      <c r="E350" s="129"/>
      <c r="F350" s="129"/>
      <c r="G350" s="129"/>
      <c r="H350" s="129"/>
      <c r="I350" s="129"/>
      <c r="J350" s="129"/>
      <c r="K350" s="130">
        <f aca="true" t="shared" si="37" ref="K350:L354">K351</f>
        <v>811300</v>
      </c>
      <c r="L350" s="130">
        <f t="shared" si="37"/>
        <v>155807.36</v>
      </c>
      <c r="M350" s="130">
        <f t="shared" si="34"/>
        <v>655492.64</v>
      </c>
      <c r="N350" t="s">
        <v>184</v>
      </c>
    </row>
    <row r="351" spans="1:13" ht="12.75">
      <c r="A351" s="36" t="s">
        <v>603</v>
      </c>
      <c r="B351" s="37"/>
      <c r="C351" s="38" t="s">
        <v>86</v>
      </c>
      <c r="D351" s="38"/>
      <c r="E351" s="38"/>
      <c r="F351" s="38"/>
      <c r="G351" s="38"/>
      <c r="H351" s="38"/>
      <c r="I351" s="38"/>
      <c r="J351" s="38"/>
      <c r="K351" s="52">
        <f>K352+K360</f>
        <v>811300</v>
      </c>
      <c r="L351" s="52">
        <f>L352+L360</f>
        <v>155807.36</v>
      </c>
      <c r="M351" s="52">
        <f t="shared" si="34"/>
        <v>655492.64</v>
      </c>
    </row>
    <row r="352" spans="1:13" ht="31.5">
      <c r="A352" s="36" t="s">
        <v>87</v>
      </c>
      <c r="B352" s="37"/>
      <c r="C352" s="38" t="s">
        <v>88</v>
      </c>
      <c r="D352" s="38"/>
      <c r="E352" s="38"/>
      <c r="F352" s="38"/>
      <c r="G352" s="38"/>
      <c r="H352" s="38"/>
      <c r="I352" s="38"/>
      <c r="J352" s="38"/>
      <c r="K352" s="52">
        <f t="shared" si="37"/>
        <v>780800</v>
      </c>
      <c r="L352" s="52">
        <f t="shared" si="37"/>
        <v>148107.36</v>
      </c>
      <c r="M352" s="52">
        <f t="shared" si="34"/>
        <v>632692.64</v>
      </c>
    </row>
    <row r="353" spans="1:13" ht="31.5">
      <c r="A353" s="36" t="s">
        <v>606</v>
      </c>
      <c r="B353" s="37"/>
      <c r="C353" s="38" t="s">
        <v>89</v>
      </c>
      <c r="D353" s="38"/>
      <c r="E353" s="38"/>
      <c r="F353" s="38"/>
      <c r="G353" s="38"/>
      <c r="H353" s="38"/>
      <c r="I353" s="38"/>
      <c r="J353" s="38"/>
      <c r="K353" s="52">
        <f t="shared" si="37"/>
        <v>780800</v>
      </c>
      <c r="L353" s="52">
        <f t="shared" si="37"/>
        <v>148107.36</v>
      </c>
      <c r="M353" s="52">
        <f t="shared" si="34"/>
        <v>632692.64</v>
      </c>
    </row>
    <row r="354" spans="1:13" ht="12.75">
      <c r="A354" s="64" t="s">
        <v>90</v>
      </c>
      <c r="B354" s="65"/>
      <c r="C354" s="66" t="s">
        <v>91</v>
      </c>
      <c r="D354" s="66"/>
      <c r="E354" s="66"/>
      <c r="F354" s="66"/>
      <c r="G354" s="66"/>
      <c r="H354" s="66"/>
      <c r="I354" s="66"/>
      <c r="J354" s="66"/>
      <c r="K354" s="67">
        <f t="shared" si="37"/>
        <v>780800</v>
      </c>
      <c r="L354" s="67">
        <f t="shared" si="37"/>
        <v>148107.36</v>
      </c>
      <c r="M354" s="67">
        <f t="shared" si="34"/>
        <v>632692.64</v>
      </c>
    </row>
    <row r="355" spans="1:14" ht="22.5">
      <c r="A355" s="68" t="s">
        <v>610</v>
      </c>
      <c r="B355" s="69"/>
      <c r="C355" s="70" t="s">
        <v>92</v>
      </c>
      <c r="D355" s="70"/>
      <c r="E355" s="70"/>
      <c r="F355" s="70"/>
      <c r="G355" s="70"/>
      <c r="H355" s="70"/>
      <c r="I355" s="70"/>
      <c r="J355" s="70"/>
      <c r="K355" s="71">
        <f>SUM(K356)</f>
        <v>780800</v>
      </c>
      <c r="L355" s="71">
        <f>SUM(L356)</f>
        <v>148107.36</v>
      </c>
      <c r="M355" s="71">
        <f t="shared" si="34"/>
        <v>632692.64</v>
      </c>
      <c r="N355" s="57"/>
    </row>
    <row r="356" spans="1:14" ht="12.75">
      <c r="A356" s="68" t="s">
        <v>430</v>
      </c>
      <c r="B356" s="69"/>
      <c r="C356" s="70" t="s">
        <v>481</v>
      </c>
      <c r="D356" s="70"/>
      <c r="E356" s="70"/>
      <c r="F356" s="70"/>
      <c r="G356" s="70"/>
      <c r="H356" s="70"/>
      <c r="I356" s="70"/>
      <c r="J356" s="70"/>
      <c r="K356" s="71">
        <f>SUM(K357)</f>
        <v>780800</v>
      </c>
      <c r="L356" s="71">
        <f>SUM(L357)</f>
        <v>148107.36</v>
      </c>
      <c r="M356" s="71">
        <f t="shared" si="34"/>
        <v>632692.64</v>
      </c>
      <c r="N356" s="57"/>
    </row>
    <row r="357" spans="1:14" ht="22.5">
      <c r="A357" s="68" t="s">
        <v>433</v>
      </c>
      <c r="B357" s="69"/>
      <c r="C357" s="70" t="s">
        <v>482</v>
      </c>
      <c r="D357" s="70"/>
      <c r="E357" s="70"/>
      <c r="F357" s="70"/>
      <c r="G357" s="70"/>
      <c r="H357" s="70"/>
      <c r="I357" s="70"/>
      <c r="J357" s="70"/>
      <c r="K357" s="71">
        <f>SUM(K358:K359)</f>
        <v>780800</v>
      </c>
      <c r="L357" s="71">
        <f>SUM(L358:L359)</f>
        <v>148107.36</v>
      </c>
      <c r="M357" s="71">
        <f t="shared" si="34"/>
        <v>632692.64</v>
      </c>
      <c r="N357" s="57"/>
    </row>
    <row r="358" spans="1:13" ht="12.75">
      <c r="A358" s="68" t="s">
        <v>516</v>
      </c>
      <c r="B358" s="69"/>
      <c r="C358" s="70" t="s">
        <v>102</v>
      </c>
      <c r="D358" s="70"/>
      <c r="E358" s="70"/>
      <c r="F358" s="70"/>
      <c r="G358" s="70"/>
      <c r="H358" s="70"/>
      <c r="I358" s="70"/>
      <c r="J358" s="70"/>
      <c r="K358" s="71">
        <v>599700</v>
      </c>
      <c r="L358" s="71">
        <v>113003.36</v>
      </c>
      <c r="M358" s="71">
        <f t="shared" si="34"/>
        <v>486696.64</v>
      </c>
    </row>
    <row r="359" spans="1:13" ht="12.75">
      <c r="A359" s="68" t="s">
        <v>517</v>
      </c>
      <c r="B359" s="69"/>
      <c r="C359" s="70" t="s">
        <v>103</v>
      </c>
      <c r="D359" s="70"/>
      <c r="E359" s="70"/>
      <c r="F359" s="70"/>
      <c r="G359" s="70"/>
      <c r="H359" s="70"/>
      <c r="I359" s="70"/>
      <c r="J359" s="70"/>
      <c r="K359" s="71">
        <v>181100</v>
      </c>
      <c r="L359" s="71">
        <v>35104</v>
      </c>
      <c r="M359" s="71">
        <f t="shared" si="34"/>
        <v>145996</v>
      </c>
    </row>
    <row r="360" spans="1:13" ht="52.5">
      <c r="A360" s="87" t="s">
        <v>401</v>
      </c>
      <c r="B360" s="69"/>
      <c r="C360" s="66" t="s">
        <v>183</v>
      </c>
      <c r="D360" s="66"/>
      <c r="E360" s="66"/>
      <c r="F360" s="66"/>
      <c r="G360" s="66"/>
      <c r="H360" s="66"/>
      <c r="I360" s="66"/>
      <c r="J360" s="66"/>
      <c r="K360" s="67">
        <f>K361</f>
        <v>30500</v>
      </c>
      <c r="L360" s="67">
        <f>L361</f>
        <v>7700</v>
      </c>
      <c r="M360" s="67">
        <f t="shared" si="34"/>
        <v>22800</v>
      </c>
    </row>
    <row r="361" spans="1:13" ht="12.75">
      <c r="A361" s="36" t="s">
        <v>555</v>
      </c>
      <c r="B361" s="69"/>
      <c r="C361" s="66" t="s">
        <v>177</v>
      </c>
      <c r="D361" s="66"/>
      <c r="E361" s="66"/>
      <c r="F361" s="66"/>
      <c r="G361" s="66"/>
      <c r="H361" s="66"/>
      <c r="I361" s="66"/>
      <c r="J361" s="66"/>
      <c r="K361" s="67">
        <f aca="true" t="shared" si="38" ref="K361:L365">K362</f>
        <v>30500</v>
      </c>
      <c r="L361" s="67">
        <f t="shared" si="38"/>
        <v>7700</v>
      </c>
      <c r="M361" s="67">
        <f t="shared" si="34"/>
        <v>22800</v>
      </c>
    </row>
    <row r="362" spans="1:13" ht="84">
      <c r="A362" s="73" t="s">
        <v>64</v>
      </c>
      <c r="B362" s="69"/>
      <c r="C362" s="66" t="s">
        <v>178</v>
      </c>
      <c r="D362" s="66"/>
      <c r="E362" s="66"/>
      <c r="F362" s="66"/>
      <c r="G362" s="66"/>
      <c r="H362" s="66"/>
      <c r="I362" s="66"/>
      <c r="J362" s="66"/>
      <c r="K362" s="67">
        <f t="shared" si="38"/>
        <v>30500</v>
      </c>
      <c r="L362" s="67">
        <f t="shared" si="38"/>
        <v>7700</v>
      </c>
      <c r="M362" s="67">
        <f t="shared" si="34"/>
        <v>22800</v>
      </c>
    </row>
    <row r="363" spans="1:13" ht="12.75">
      <c r="A363" s="39" t="s">
        <v>616</v>
      </c>
      <c r="B363" s="69"/>
      <c r="C363" s="70" t="s">
        <v>179</v>
      </c>
      <c r="D363" s="70"/>
      <c r="E363" s="70"/>
      <c r="F363" s="70"/>
      <c r="G363" s="70"/>
      <c r="H363" s="70"/>
      <c r="I363" s="70"/>
      <c r="J363" s="70"/>
      <c r="K363" s="71">
        <f t="shared" si="38"/>
        <v>30500</v>
      </c>
      <c r="L363" s="71">
        <f t="shared" si="38"/>
        <v>7700</v>
      </c>
      <c r="M363" s="71">
        <f t="shared" si="34"/>
        <v>22800</v>
      </c>
    </row>
    <row r="364" spans="1:13" ht="12.75">
      <c r="A364" s="68" t="s">
        <v>430</v>
      </c>
      <c r="B364" s="69"/>
      <c r="C364" s="70" t="s">
        <v>180</v>
      </c>
      <c r="D364" s="70"/>
      <c r="E364" s="70"/>
      <c r="F364" s="70"/>
      <c r="G364" s="70"/>
      <c r="H364" s="70"/>
      <c r="I364" s="70"/>
      <c r="J364" s="70"/>
      <c r="K364" s="71">
        <f t="shared" si="38"/>
        <v>30500</v>
      </c>
      <c r="L364" s="71">
        <f t="shared" si="38"/>
        <v>7700</v>
      </c>
      <c r="M364" s="71">
        <f t="shared" si="34"/>
        <v>22800</v>
      </c>
    </row>
    <row r="365" spans="1:13" ht="12.75">
      <c r="A365" s="68" t="s">
        <v>440</v>
      </c>
      <c r="B365" s="69"/>
      <c r="C365" s="70" t="s">
        <v>181</v>
      </c>
      <c r="D365" s="70"/>
      <c r="E365" s="70"/>
      <c r="F365" s="70"/>
      <c r="G365" s="70"/>
      <c r="H365" s="70"/>
      <c r="I365" s="70"/>
      <c r="J365" s="70"/>
      <c r="K365" s="71">
        <f t="shared" si="38"/>
        <v>30500</v>
      </c>
      <c r="L365" s="71">
        <f t="shared" si="38"/>
        <v>7700</v>
      </c>
      <c r="M365" s="71">
        <f t="shared" si="34"/>
        <v>22800</v>
      </c>
    </row>
    <row r="366" spans="1:13" ht="22.5">
      <c r="A366" s="68" t="s">
        <v>441</v>
      </c>
      <c r="B366" s="69"/>
      <c r="C366" s="70" t="s">
        <v>182</v>
      </c>
      <c r="D366" s="70"/>
      <c r="E366" s="70"/>
      <c r="F366" s="70"/>
      <c r="G366" s="70"/>
      <c r="H366" s="70"/>
      <c r="I366" s="70"/>
      <c r="J366" s="70"/>
      <c r="K366" s="71">
        <v>30500</v>
      </c>
      <c r="L366" s="71">
        <v>7700</v>
      </c>
      <c r="M366" s="71">
        <f>K366-L366</f>
        <v>22800</v>
      </c>
    </row>
    <row r="367" spans="1:14" ht="25.5">
      <c r="A367" s="47" t="s">
        <v>93</v>
      </c>
      <c r="B367" s="44" t="s">
        <v>94</v>
      </c>
      <c r="C367" s="48"/>
      <c r="D367" s="48"/>
      <c r="E367" s="48"/>
      <c r="F367" s="48"/>
      <c r="G367" s="48"/>
      <c r="H367" s="48"/>
      <c r="I367" s="48"/>
      <c r="J367" s="48"/>
      <c r="K367" s="52">
        <f>'не надо распечатывать!'!D82-РАСХОДЫ!K4</f>
        <v>-9028200</v>
      </c>
      <c r="L367" s="52">
        <f>'не надо распечатывать!'!E82-РАСХОДЫ!L4</f>
        <v>1947104.5200000033</v>
      </c>
      <c r="M367" s="115" t="s">
        <v>125</v>
      </c>
      <c r="N367" s="57">
        <f>K367-L367</f>
        <v>-10975304.520000003</v>
      </c>
    </row>
    <row r="373" spans="11:14" ht="12.75">
      <c r="K373" s="89"/>
      <c r="L373" s="90"/>
      <c r="M373" s="91"/>
      <c r="N373" s="2"/>
    </row>
    <row r="374" spans="11:14" ht="12.75">
      <c r="K374" s="89"/>
      <c r="L374" s="90"/>
      <c r="M374" s="91"/>
      <c r="N374" s="2"/>
    </row>
    <row r="375" spans="11:14" ht="12.75">
      <c r="K375" s="89"/>
      <c r="L375" s="90"/>
      <c r="M375" s="91"/>
      <c r="N375" s="2"/>
    </row>
    <row r="376" spans="11:14" ht="12.75">
      <c r="K376" s="89"/>
      <c r="L376" s="90"/>
      <c r="M376" s="91"/>
      <c r="N376" s="2"/>
    </row>
    <row r="377" spans="11:14" ht="12.75">
      <c r="K377" s="89"/>
      <c r="L377" s="90"/>
      <c r="M377" s="91"/>
      <c r="N377" s="2"/>
    </row>
    <row r="378" spans="11:14" ht="12.75">
      <c r="K378" s="89"/>
      <c r="L378" s="90"/>
      <c r="M378" s="91"/>
      <c r="N378" s="2"/>
    </row>
    <row r="379" spans="11:14" ht="12.75">
      <c r="K379" s="89"/>
      <c r="L379" s="90"/>
      <c r="M379" s="91"/>
      <c r="N379" s="2"/>
    </row>
    <row r="380" spans="11:14" ht="12.75">
      <c r="K380" s="89"/>
      <c r="L380" s="90"/>
      <c r="M380" s="91"/>
      <c r="N380" s="2"/>
    </row>
    <row r="381" spans="11:14" ht="12.75">
      <c r="K381" s="89"/>
      <c r="L381" s="90"/>
      <c r="M381" s="91"/>
      <c r="N381" s="2"/>
    </row>
    <row r="382" spans="11:14" ht="12.75">
      <c r="K382" s="89"/>
      <c r="L382" s="90"/>
      <c r="M382" s="91"/>
      <c r="N382" s="2"/>
    </row>
    <row r="383" spans="11:14" ht="12.75">
      <c r="K383" s="89"/>
      <c r="L383" s="90"/>
      <c r="M383" s="91"/>
      <c r="N383" s="2"/>
    </row>
    <row r="384" spans="11:14" ht="12.75">
      <c r="K384" s="89"/>
      <c r="L384" s="90"/>
      <c r="M384" s="91"/>
      <c r="N384" s="2"/>
    </row>
    <row r="385" spans="11:14" ht="12.75">
      <c r="K385" s="89"/>
      <c r="L385" s="90"/>
      <c r="M385" s="91"/>
      <c r="N385" s="2"/>
    </row>
    <row r="386" spans="11:14" ht="12.75">
      <c r="K386" s="89"/>
      <c r="L386" s="90"/>
      <c r="M386" s="91"/>
      <c r="N386" s="2"/>
    </row>
    <row r="387" spans="11:14" ht="12.75">
      <c r="K387" s="89"/>
      <c r="L387" s="92"/>
      <c r="M387" s="91"/>
      <c r="N387" s="93"/>
    </row>
    <row r="388" spans="11:14" ht="12.75">
      <c r="K388" s="91"/>
      <c r="L388" s="91"/>
      <c r="M388" s="91"/>
      <c r="N388" s="2"/>
    </row>
  </sheetData>
  <sheetProtection/>
  <mergeCells count="3">
    <mergeCell ref="A1:M1"/>
    <mergeCell ref="A2:K2"/>
    <mergeCell ref="L2:M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4" r:id="rId1"/>
  <rowBreaks count="4" manualBreakCount="4">
    <brk id="198" max="12" man="1"/>
    <brk id="254" max="12" man="1"/>
    <brk id="317" max="12" man="1"/>
    <brk id="34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30" sqref="A30:F32"/>
    </sheetView>
  </sheetViews>
  <sheetFormatPr defaultColWidth="9.00390625" defaultRowHeight="12.75"/>
  <cols>
    <col min="1" max="1" width="41.375" style="0" customWidth="1"/>
    <col min="2" max="2" width="5.625" style="0" customWidth="1"/>
    <col min="3" max="3" width="22.625" style="0" customWidth="1"/>
    <col min="4" max="4" width="14.00390625" style="0" customWidth="1"/>
    <col min="5" max="5" width="13.125" style="0" customWidth="1"/>
    <col min="6" max="6" width="14.125" style="0" customWidth="1"/>
    <col min="7" max="7" width="26.00390625" style="26" customWidth="1"/>
  </cols>
  <sheetData>
    <row r="1" spans="1:6" ht="12.75">
      <c r="A1" s="16"/>
      <c r="B1" s="17"/>
      <c r="C1" s="18"/>
      <c r="D1" s="19"/>
      <c r="E1" s="148" t="s">
        <v>547</v>
      </c>
      <c r="F1" s="149"/>
    </row>
    <row r="2" spans="1:6" ht="12.75">
      <c r="A2" s="20"/>
      <c r="B2" s="21"/>
      <c r="C2" s="6"/>
      <c r="D2" s="22"/>
      <c r="E2" s="22"/>
      <c r="F2" s="22"/>
    </row>
    <row r="3" spans="1:6" ht="15">
      <c r="A3" s="10" t="s">
        <v>546</v>
      </c>
      <c r="B3" s="9"/>
      <c r="C3" s="11"/>
      <c r="D3" s="23"/>
      <c r="E3" s="24"/>
      <c r="F3" s="19"/>
    </row>
    <row r="4" spans="1:6" ht="12.75">
      <c r="A4" s="12"/>
      <c r="B4" s="25"/>
      <c r="C4" s="13"/>
      <c r="D4" s="14"/>
      <c r="E4" s="14"/>
      <c r="F4" s="1"/>
    </row>
    <row r="5" spans="1:6" ht="33.75">
      <c r="A5" s="106" t="s">
        <v>512</v>
      </c>
      <c r="B5" s="106" t="s">
        <v>505</v>
      </c>
      <c r="C5" s="106" t="s">
        <v>599</v>
      </c>
      <c r="D5" s="107" t="s">
        <v>538</v>
      </c>
      <c r="E5" s="107" t="s">
        <v>500</v>
      </c>
      <c r="F5" s="106" t="s">
        <v>539</v>
      </c>
    </row>
    <row r="6" spans="1:6" ht="12.75">
      <c r="A6" s="108">
        <v>1</v>
      </c>
      <c r="B6" s="108">
        <v>2</v>
      </c>
      <c r="C6" s="108">
        <v>3</v>
      </c>
      <c r="D6" s="109" t="s">
        <v>513</v>
      </c>
      <c r="E6" s="109" t="s">
        <v>514</v>
      </c>
      <c r="F6" s="109" t="s">
        <v>515</v>
      </c>
    </row>
    <row r="7" spans="1:6" ht="25.5">
      <c r="A7" s="117" t="s">
        <v>569</v>
      </c>
      <c r="B7" s="111">
        <v>500</v>
      </c>
      <c r="C7" s="118" t="s">
        <v>125</v>
      </c>
      <c r="D7" s="118">
        <f>SUM(D8)</f>
        <v>9028200</v>
      </c>
      <c r="E7" s="118">
        <f>SUM(E8)</f>
        <v>-1947104.5200000033</v>
      </c>
      <c r="F7" s="118">
        <f>SUM(D7-E7)</f>
        <v>10975304.520000003</v>
      </c>
    </row>
    <row r="8" spans="1:6" ht="25.5">
      <c r="A8" s="110" t="s">
        <v>570</v>
      </c>
      <c r="B8" s="113">
        <v>520</v>
      </c>
      <c r="C8" s="112" t="s">
        <v>125</v>
      </c>
      <c r="D8" s="112">
        <f>РАСХОДЫ!K4-'не надо распечатывать!'!D82</f>
        <v>9028200</v>
      </c>
      <c r="E8" s="112">
        <f>РАСХОДЫ!L4-'не надо распечатывать!'!E82</f>
        <v>-1947104.5200000033</v>
      </c>
      <c r="F8" s="112">
        <f>SUM(D8-E8)</f>
        <v>10975304.520000003</v>
      </c>
    </row>
    <row r="9" spans="1:6" ht="25.5">
      <c r="A9" s="110" t="s">
        <v>571</v>
      </c>
      <c r="B9" s="113">
        <v>520</v>
      </c>
      <c r="C9" s="31" t="s">
        <v>572</v>
      </c>
      <c r="D9" s="112">
        <v>0</v>
      </c>
      <c r="E9" s="112">
        <v>0</v>
      </c>
      <c r="F9" s="112">
        <v>0</v>
      </c>
    </row>
    <row r="10" spans="1:6" ht="27" customHeight="1">
      <c r="A10" s="110" t="s">
        <v>573</v>
      </c>
      <c r="B10" s="113">
        <v>520</v>
      </c>
      <c r="C10" s="31" t="s">
        <v>574</v>
      </c>
      <c r="D10" s="112">
        <v>0</v>
      </c>
      <c r="E10" s="112">
        <v>0</v>
      </c>
      <c r="F10" s="112">
        <v>0</v>
      </c>
    </row>
    <row r="11" spans="1:6" ht="38.25">
      <c r="A11" s="110" t="s">
        <v>575</v>
      </c>
      <c r="B11" s="113">
        <v>520</v>
      </c>
      <c r="C11" s="31" t="s">
        <v>576</v>
      </c>
      <c r="D11" s="112">
        <f>SUM(D13+D15)</f>
        <v>0</v>
      </c>
      <c r="E11" s="112">
        <v>0</v>
      </c>
      <c r="F11" s="112">
        <v>0</v>
      </c>
    </row>
    <row r="12" spans="1:6" ht="25.5">
      <c r="A12" s="110" t="s">
        <v>577</v>
      </c>
      <c r="B12" s="113">
        <v>520</v>
      </c>
      <c r="C12" s="31" t="s">
        <v>578</v>
      </c>
      <c r="D12" s="112">
        <f>SUM(D14+D16)</f>
        <v>0</v>
      </c>
      <c r="E12" s="112">
        <v>0</v>
      </c>
      <c r="F12" s="112">
        <v>0</v>
      </c>
    </row>
    <row r="13" spans="1:6" ht="38.25">
      <c r="A13" s="110" t="s">
        <v>579</v>
      </c>
      <c r="B13" s="113">
        <v>520</v>
      </c>
      <c r="C13" s="31" t="s">
        <v>4</v>
      </c>
      <c r="D13" s="112">
        <f>D14</f>
        <v>7000000</v>
      </c>
      <c r="E13" s="112">
        <v>0</v>
      </c>
      <c r="F13" s="112">
        <f>SUM(D13-E13)</f>
        <v>7000000</v>
      </c>
    </row>
    <row r="14" spans="1:6" ht="51">
      <c r="A14" s="110" t="s">
        <v>0</v>
      </c>
      <c r="B14" s="113">
        <v>520</v>
      </c>
      <c r="C14" s="31" t="s">
        <v>3</v>
      </c>
      <c r="D14" s="112">
        <v>7000000</v>
      </c>
      <c r="E14" s="112">
        <v>0</v>
      </c>
      <c r="F14" s="112">
        <f>SUM(D14-E14)</f>
        <v>7000000</v>
      </c>
    </row>
    <row r="15" spans="1:6" ht="51">
      <c r="A15" s="110" t="s">
        <v>580</v>
      </c>
      <c r="B15" s="113">
        <v>520</v>
      </c>
      <c r="C15" s="31" t="s">
        <v>2</v>
      </c>
      <c r="D15" s="112">
        <f>SUM(D16)</f>
        <v>-7000000</v>
      </c>
      <c r="E15" s="112">
        <v>0</v>
      </c>
      <c r="F15" s="112">
        <f>SUM(D15-E15)</f>
        <v>-7000000</v>
      </c>
    </row>
    <row r="16" spans="1:6" ht="51">
      <c r="A16" s="110" t="s">
        <v>581</v>
      </c>
      <c r="B16" s="113">
        <v>520</v>
      </c>
      <c r="C16" s="31" t="s">
        <v>1</v>
      </c>
      <c r="D16" s="112">
        <v>-7000000</v>
      </c>
      <c r="E16" s="112">
        <v>0</v>
      </c>
      <c r="F16" s="112">
        <f>SUM(D16-E16)</f>
        <v>-7000000</v>
      </c>
    </row>
    <row r="17" spans="1:6" ht="21">
      <c r="A17" s="117" t="s">
        <v>278</v>
      </c>
      <c r="B17" s="111">
        <v>700</v>
      </c>
      <c r="C17" s="119" t="s">
        <v>279</v>
      </c>
      <c r="D17" s="118">
        <f>D18</f>
        <v>9028200</v>
      </c>
      <c r="E17" s="118">
        <f>E18</f>
        <v>-1947104.5200000033</v>
      </c>
      <c r="F17" s="118">
        <f>F18</f>
        <v>10975304.520000003</v>
      </c>
    </row>
    <row r="18" spans="1:6" ht="25.5">
      <c r="A18" s="110" t="s">
        <v>582</v>
      </c>
      <c r="B18" s="113">
        <v>700</v>
      </c>
      <c r="C18" s="31" t="s">
        <v>583</v>
      </c>
      <c r="D18" s="112">
        <f>D19+D23</f>
        <v>9028200</v>
      </c>
      <c r="E18" s="112">
        <f>SUM(E19+E23)</f>
        <v>-1947104.5200000033</v>
      </c>
      <c r="F18" s="112">
        <f>SUM(D18-E18)</f>
        <v>10975304.520000003</v>
      </c>
    </row>
    <row r="19" spans="1:6" ht="27.75" customHeight="1">
      <c r="A19" s="110" t="s">
        <v>584</v>
      </c>
      <c r="B19" s="113">
        <v>710</v>
      </c>
      <c r="C19" s="31" t="s">
        <v>585</v>
      </c>
      <c r="D19" s="112">
        <f aca="true" t="shared" si="0" ref="D19:E21">SUM(D20)</f>
        <v>-78754226</v>
      </c>
      <c r="E19" s="112">
        <f t="shared" si="0"/>
        <v>-13174096.490000002</v>
      </c>
      <c r="F19" s="112" t="s">
        <v>125</v>
      </c>
    </row>
    <row r="20" spans="1:6" ht="25.5">
      <c r="A20" s="110" t="s">
        <v>586</v>
      </c>
      <c r="B20" s="113">
        <v>710</v>
      </c>
      <c r="C20" s="31" t="s">
        <v>587</v>
      </c>
      <c r="D20" s="112">
        <f t="shared" si="0"/>
        <v>-78754226</v>
      </c>
      <c r="E20" s="112">
        <f t="shared" si="0"/>
        <v>-13174096.490000002</v>
      </c>
      <c r="F20" s="112" t="s">
        <v>125</v>
      </c>
    </row>
    <row r="21" spans="1:6" ht="25.5">
      <c r="A21" s="110" t="s">
        <v>247</v>
      </c>
      <c r="B21" s="113">
        <v>710</v>
      </c>
      <c r="C21" s="31" t="s">
        <v>589</v>
      </c>
      <c r="D21" s="112">
        <f t="shared" si="0"/>
        <v>-78754226</v>
      </c>
      <c r="E21" s="112">
        <f t="shared" si="0"/>
        <v>-13174096.490000002</v>
      </c>
      <c r="F21" s="112" t="s">
        <v>125</v>
      </c>
    </row>
    <row r="22" spans="1:6" ht="25.5">
      <c r="A22" s="110" t="s">
        <v>590</v>
      </c>
      <c r="B22" s="113">
        <v>710</v>
      </c>
      <c r="C22" s="31" t="s">
        <v>591</v>
      </c>
      <c r="D22" s="112">
        <f>-('не надо распечатывать!'!D82-'ИСТОЧ.ФИНАНСИР.ДЕФИЦИТОВ'!D16)</f>
        <v>-78754226</v>
      </c>
      <c r="E22" s="112">
        <f>-('не надо распечатывать!'!E82-'ИСТОЧ.ФИНАНСИР.ДЕФИЦИТОВ'!E16)</f>
        <v>-13174096.490000002</v>
      </c>
      <c r="F22" s="112" t="s">
        <v>125</v>
      </c>
    </row>
    <row r="23" spans="1:6" ht="23.25" customHeight="1">
      <c r="A23" s="110" t="s">
        <v>596</v>
      </c>
      <c r="B23" s="113">
        <v>720</v>
      </c>
      <c r="C23" s="31" t="s">
        <v>592</v>
      </c>
      <c r="D23" s="112">
        <f aca="true" t="shared" si="1" ref="D23:E25">SUM(D24)</f>
        <v>87782426</v>
      </c>
      <c r="E23" s="112">
        <f t="shared" si="1"/>
        <v>11226991.969999999</v>
      </c>
      <c r="F23" s="112" t="s">
        <v>125</v>
      </c>
    </row>
    <row r="24" spans="1:6" ht="25.5">
      <c r="A24" s="110" t="s">
        <v>597</v>
      </c>
      <c r="B24" s="113">
        <v>720</v>
      </c>
      <c r="C24" s="31" t="s">
        <v>593</v>
      </c>
      <c r="D24" s="112">
        <f t="shared" si="1"/>
        <v>87782426</v>
      </c>
      <c r="E24" s="112">
        <f t="shared" si="1"/>
        <v>11226991.969999999</v>
      </c>
      <c r="F24" s="112" t="s">
        <v>125</v>
      </c>
    </row>
    <row r="25" spans="1:6" ht="25.5">
      <c r="A25" s="110" t="s">
        <v>588</v>
      </c>
      <c r="B25" s="113">
        <v>720</v>
      </c>
      <c r="C25" s="31" t="s">
        <v>594</v>
      </c>
      <c r="D25" s="112">
        <f t="shared" si="1"/>
        <v>87782426</v>
      </c>
      <c r="E25" s="112">
        <f t="shared" si="1"/>
        <v>11226991.969999999</v>
      </c>
      <c r="F25" s="112" t="s">
        <v>125</v>
      </c>
    </row>
    <row r="26" spans="1:6" ht="25.5">
      <c r="A26" s="110" t="s">
        <v>598</v>
      </c>
      <c r="B26" s="113">
        <v>720</v>
      </c>
      <c r="C26" s="31" t="s">
        <v>595</v>
      </c>
      <c r="D26" s="112">
        <f>РАСХОДЫ!K4+'ИСТОЧ.ФИНАНСИР.ДЕФИЦИТОВ'!D14</f>
        <v>87782426</v>
      </c>
      <c r="E26" s="112">
        <f>РАСХОДЫ!L4-'ИСТОЧ.ФИНАНСИР.ДЕФИЦИТОВ'!E14</f>
        <v>11226991.969999999</v>
      </c>
      <c r="F26" s="112" t="s">
        <v>125</v>
      </c>
    </row>
    <row r="30" spans="1:6" ht="12.75">
      <c r="A30" s="143"/>
      <c r="B30" s="143"/>
      <c r="C30" s="143"/>
      <c r="D30" s="143"/>
      <c r="E30" s="143"/>
      <c r="F30" s="143"/>
    </row>
    <row r="32" spans="1:6" ht="12.75">
      <c r="A32" s="143"/>
      <c r="B32" s="143"/>
      <c r="C32" s="143"/>
      <c r="D32" s="143"/>
      <c r="E32" s="143"/>
      <c r="F32" s="143"/>
    </row>
  </sheetData>
  <sheetProtection/>
  <mergeCells count="3">
    <mergeCell ref="E1:F1"/>
    <mergeCell ref="A30:F30"/>
    <mergeCell ref="A32:F3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2013-05-31T06:32:04Z</cp:lastPrinted>
  <dcterms:created xsi:type="dcterms:W3CDTF">2007-03-14T07:24:06Z</dcterms:created>
  <dcterms:modified xsi:type="dcterms:W3CDTF">2013-05-31T11:06:56Z</dcterms:modified>
  <cp:category/>
  <cp:version/>
  <cp:contentType/>
  <cp:contentStatus/>
</cp:coreProperties>
</file>