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8955" tabRatio="716" activeTab="0"/>
  </bookViews>
  <sheets>
    <sheet name="ДОХОДЫ" sheetId="1" r:id="rId1"/>
    <sheet name="РАСХОДЫ" sheetId="2" r:id="rId2"/>
    <sheet name="ИСТОЧ.ФИНАНСИР.ДЕФИЦИТОВ" sheetId="3" r:id="rId3"/>
    <sheet name="Справочная таблица" sheetId="4" r:id="rId4"/>
  </sheets>
  <definedNames>
    <definedName name="_xlnm.Print_Area" localSheetId="2">'ИСТОЧ.ФИНАНСИР.ДЕФИЦИТОВ'!$A$1:$F$36</definedName>
    <definedName name="_xlnm.Print_Area" localSheetId="1">'РАСХОДЫ'!$A$1:$M$632</definedName>
    <definedName name="_xlnm.Print_Area" localSheetId="3">'Справочная таблица'!$A$1:$AC$713</definedName>
  </definedNames>
  <calcPr fullCalcOnLoad="1"/>
</workbook>
</file>

<file path=xl/sharedStrings.xml><?xml version="1.0" encoding="utf-8"?>
<sst xmlns="http://schemas.openxmlformats.org/spreadsheetml/2006/main" count="8435" uniqueCount="2058">
  <si>
    <t>Обслуживание муниципального долга</t>
  </si>
  <si>
    <t>Функционирование законодательных (представительных органов государственной власти и представительных органов муниципальных образований</t>
  </si>
  <si>
    <t xml:space="preserve">Осуществление внешнего муниципального финансового контроля </t>
  </si>
  <si>
    <t>182 10503010010000 110</t>
  </si>
  <si>
    <t>182 10601000000000 110</t>
  </si>
  <si>
    <t>182 10601030100000 110</t>
  </si>
  <si>
    <t>182 10604000020000 110</t>
  </si>
  <si>
    <t>182 10604011020000 110</t>
  </si>
  <si>
    <t>182 10604012020000 110</t>
  </si>
  <si>
    <t>182 10606000000000 110</t>
  </si>
  <si>
    <t>182 10606013100000 110</t>
  </si>
  <si>
    <t>182 10606023100000 110</t>
  </si>
  <si>
    <t>182 10804020011000 110</t>
  </si>
  <si>
    <t>000 11100000000000 000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</si>
  <si>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</si>
  <si>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02521</t>
  </si>
  <si>
    <t>02810</t>
  </si>
  <si>
    <t>Мероприятия, направленные на совершенствование медицинской помощи больным с онкологическими заболеваниями</t>
  </si>
  <si>
    <t>05600</t>
  </si>
  <si>
    <t>Мероприятия, направленные на формирование
здорового образа жизни у населения Российской Федерации, включая сокращение потребления алкоголя и табака</t>
  </si>
  <si>
    <t>05700</t>
  </si>
  <si>
    <t>Мероприятия по пренатальной (дородовой) диагностике</t>
  </si>
  <si>
    <t>05800</t>
  </si>
  <si>
    <t xml:space="preserve">Отдельные полномочия в области обеспечения лекарственными препаратами </t>
  </si>
  <si>
    <t>05900</t>
  </si>
  <si>
    <t>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</si>
  <si>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05910</t>
  </si>
  <si>
    <t>Межбюджетные трансферты фондам обязательного медицинского страхования</t>
  </si>
  <si>
    <t>06000</t>
  </si>
  <si>
    <t>в том числе</t>
  </si>
  <si>
    <t xml:space="preserve">на обязательное медицинское страхование неработающего населения </t>
  </si>
  <si>
    <t>06001</t>
  </si>
  <si>
    <t>291</t>
  </si>
  <si>
    <t>на финансовое обеспечение расходов, включаемых в структуру тарифа на оплату медицинской помощи</t>
  </si>
  <si>
    <t>06002</t>
  </si>
  <si>
    <t>на финансовое обеспечение скорой медицинской помощи (за исключением специализированной (санитарно-авиационной) скорой медицинской помощи)</t>
  </si>
  <si>
    <t>06003</t>
  </si>
  <si>
    <t>Социальное обеспечение</t>
  </si>
  <si>
    <t>06100</t>
  </si>
  <si>
    <t>260</t>
  </si>
  <si>
    <t>Выплата региональной доплаты к пенсии</t>
  </si>
  <si>
    <t>06200</t>
  </si>
  <si>
    <t>1003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</si>
  <si>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</si>
  <si>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</si>
  <si>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</si>
  <si>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</si>
  <si>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</si>
  <si>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</si>
  <si>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</si>
  <si>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</si>
  <si>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</si>
  <si>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</si>
  <si>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раздел (подраздел)</t>
  </si>
  <si>
    <t>КОСГУ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</si>
  <si>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</si>
  <si>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</si>
  <si>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</si>
  <si>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государственной власти субъекта Российской Федерации, всего</t>
  </si>
  <si>
    <t>00100</t>
  </si>
  <si>
    <t>010</t>
  </si>
  <si>
    <t>0000</t>
  </si>
  <si>
    <t>000</t>
  </si>
  <si>
    <t>из них расходы на:</t>
  </si>
  <si>
    <t xml:space="preserve">       заработную плату</t>
  </si>
  <si>
    <t>00110</t>
  </si>
  <si>
    <t>012</t>
  </si>
  <si>
    <t>211</t>
  </si>
  <si>
    <t xml:space="preserve">гос.служащих, работников, замещающих гос.должности </t>
  </si>
  <si>
    <t>00111</t>
  </si>
  <si>
    <t>в том числе расходы на:</t>
  </si>
  <si>
    <t>заработную плату</t>
  </si>
  <si>
    <t>00501</t>
  </si>
  <si>
    <t>00502</t>
  </si>
  <si>
    <t>00503</t>
  </si>
  <si>
    <t>Члены Совета Федерации и их помощники</t>
  </si>
  <si>
    <t>00600</t>
  </si>
  <si>
    <t>00601</t>
  </si>
  <si>
    <t>00602</t>
  </si>
  <si>
    <t>00603</t>
  </si>
  <si>
    <t xml:space="preserve">Расходы, осуществляемые за счет межбюджетных трансфертов из бюджетов субъектов Российской Федерации </t>
  </si>
  <si>
    <t>02525</t>
  </si>
  <si>
    <t>в том числе на:</t>
  </si>
  <si>
    <t xml:space="preserve"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</si>
  <si>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02001</t>
  </si>
  <si>
    <t>121</t>
  </si>
  <si>
    <t xml:space="preserve">из них за счет средств субсидий, предоставляемых                                       </t>
  </si>
  <si>
    <t xml:space="preserve"> бюджетным учреждениям </t>
  </si>
  <si>
    <t>13301</t>
  </si>
  <si>
    <t>13302</t>
  </si>
  <si>
    <t>в сфере социальной политики</t>
  </si>
  <si>
    <t>13400</t>
  </si>
  <si>
    <t xml:space="preserve">                                     бюджетным учреждениям </t>
  </si>
  <si>
    <t>13401</t>
  </si>
  <si>
    <t>13402</t>
  </si>
  <si>
    <t>в сфере физической культуры и спорта</t>
  </si>
  <si>
    <t>13500</t>
  </si>
  <si>
    <t xml:space="preserve">из них за счет средств субсидий, предоставляемых                                  </t>
  </si>
  <si>
    <t>13501</t>
  </si>
  <si>
    <t>1100</t>
  </si>
  <si>
    <t>13502</t>
  </si>
  <si>
    <t>в других сферах</t>
  </si>
  <si>
    <t>13600</t>
  </si>
  <si>
    <t xml:space="preserve">из них за счет средств субсидий, предоставляемых                                 </t>
  </si>
  <si>
    <t xml:space="preserve">бюджетным учреждениям </t>
  </si>
  <si>
    <t>13601</t>
  </si>
  <si>
    <t>13602</t>
  </si>
  <si>
    <t>14000</t>
  </si>
  <si>
    <t>14100</t>
  </si>
  <si>
    <t>14101</t>
  </si>
  <si>
    <t>14102</t>
  </si>
  <si>
    <t>14200</t>
  </si>
  <si>
    <t>14201</t>
  </si>
  <si>
    <t>14202</t>
  </si>
  <si>
    <t>14300</t>
  </si>
  <si>
    <t>14301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</si>
  <si>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</si>
  <si>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</si>
  <si>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</si>
  <si>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</si>
  <si>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000 2 18 00000 00 0000 000</t>
  </si>
  <si>
    <t>000 2 18 00000 00 0000 151</t>
  </si>
  <si>
    <t>000 2 18 05000 10 0000 151</t>
  </si>
  <si>
    <t>000 2 18 05010 10 0000 151</t>
  </si>
  <si>
    <t>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</si>
  <si>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05500</t>
  </si>
  <si>
    <t>941 0104 8617133 122 000</t>
  </si>
  <si>
    <t>923 0000 0000000 000 000</t>
  </si>
  <si>
    <t>923 0107 0000000 000 000</t>
  </si>
  <si>
    <t>941 0000 0000000 000 000</t>
  </si>
  <si>
    <t>941 0104 8617133 000 000</t>
  </si>
  <si>
    <t>941 0104 8617134 244 340</t>
  </si>
  <si>
    <t>941 0111 0000000 000 000</t>
  </si>
  <si>
    <t>941 0113 0000000 000 000</t>
  </si>
  <si>
    <t>941 0113 8712021 244 226</t>
  </si>
  <si>
    <t>941 0203 0000000 000 000</t>
  </si>
  <si>
    <t>941 0309 0000000 000 000</t>
  </si>
  <si>
    <t>941 0309 8712035 000 000</t>
  </si>
  <si>
    <t>941 0310 0000000 000 000</t>
  </si>
  <si>
    <t>работникоа культуры</t>
  </si>
  <si>
    <t>25200</t>
  </si>
  <si>
    <t>25201</t>
  </si>
  <si>
    <t>работников  здравоохранения</t>
  </si>
  <si>
    <t>25300</t>
  </si>
  <si>
    <t>25301</t>
  </si>
  <si>
    <t>25310</t>
  </si>
  <si>
    <t>25311</t>
  </si>
  <si>
    <t>25320</t>
  </si>
  <si>
    <t>25321</t>
  </si>
  <si>
    <t>25330</t>
  </si>
  <si>
    <t>25331</t>
  </si>
  <si>
    <t>25400</t>
  </si>
  <si>
    <t>25401</t>
  </si>
  <si>
    <t>25500</t>
  </si>
  <si>
    <t>25501</t>
  </si>
  <si>
    <t>25600</t>
  </si>
  <si>
    <t>25601</t>
  </si>
  <si>
    <t>Руководитель финансового органа</t>
  </si>
  <si>
    <t>(подпись)</t>
  </si>
  <si>
    <t>(расшифровка подписи)</t>
  </si>
  <si>
    <t>* Для показателей Раздела II читать наименование "Запланировано"</t>
  </si>
  <si>
    <t>941 0503 8712051 244 340</t>
  </si>
  <si>
    <t>941 0503 8712052 000 000</t>
  </si>
  <si>
    <t>941 0503 8712052 244 000</t>
  </si>
  <si>
    <t>941 0503 8712052 244 225</t>
  </si>
  <si>
    <t>941 0503 8712052 244 340</t>
  </si>
  <si>
    <t>941 0707 8751006 000 000</t>
  </si>
  <si>
    <t>941 0707 8751006 611 000</t>
  </si>
  <si>
    <t>941 0707 8751006 611 241</t>
  </si>
  <si>
    <t>941 0801 8712054 000 000</t>
  </si>
  <si>
    <t>941 0801 8712054 244 000</t>
  </si>
  <si>
    <t>941 0801 8712054 244 290</t>
  </si>
  <si>
    <t>941 0801 8712054 244 310</t>
  </si>
  <si>
    <t>941 0801 8712054 244 340</t>
  </si>
  <si>
    <t>941 0801 8712061 000 000</t>
  </si>
  <si>
    <t>941 0801 8712061 244 000</t>
  </si>
  <si>
    <t>работников, переведенных на новые системы оплаты труда</t>
  </si>
  <si>
    <t>00112</t>
  </si>
  <si>
    <t xml:space="preserve">        прочие выплаты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</si>
  <si>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</si>
  <si>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</si>
  <si>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 xml:space="preserve">Государственная регистрация актов гражданского состояния </t>
  </si>
  <si>
    <t>00700</t>
  </si>
  <si>
    <t>0304</t>
  </si>
  <si>
    <t>Проведение статистических переписей</t>
  </si>
  <si>
    <t>00750</t>
  </si>
  <si>
    <t>0113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</si>
  <si>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</si>
  <si>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</si>
  <si>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</si>
  <si>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Приобретение специализированной лесопожарной техники и оборудования</t>
  </si>
  <si>
    <t>02200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</si>
  <si>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</si>
  <si>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02400</t>
  </si>
  <si>
    <t>0408</t>
  </si>
  <si>
    <t>Поддержка дорожного хозяйства</t>
  </si>
  <si>
    <t>02500</t>
  </si>
  <si>
    <t>130</t>
  </si>
  <si>
    <t>0409</t>
  </si>
  <si>
    <t>Осуществление отдельных полномочий в области водных отношений</t>
  </si>
  <si>
    <t>02002</t>
  </si>
  <si>
    <t>Реализация отдельных полномочий в области лесных отношений</t>
  </si>
  <si>
    <t>02100</t>
  </si>
  <si>
    <t>0407</t>
  </si>
  <si>
    <t>проведение работ по ремонту и восстановлению эффективности функционирования коммунальных инженерных систем и коммуникаций, осуществляемых сверх регламентированного условиями поставки коммунальных услуг перечня работ (технологических нужд)</t>
  </si>
  <si>
    <t>12102</t>
  </si>
  <si>
    <t>Прочие работы, услуги, всего:</t>
  </si>
  <si>
    <t>12200</t>
  </si>
  <si>
    <t>226</t>
  </si>
  <si>
    <t>научно-исследовательские, опытно-конструкторские и опытно-технологические, геолого-разведочные работы и услуги, услуги по типовому проектированию, по договорам комиссии, поручения</t>
  </si>
  <si>
    <t>12201</t>
  </si>
  <si>
    <t>разработку схем территориального планирования, градостроительных и технических регламентов, градостроительное зонирование, планировку территорий</t>
  </si>
  <si>
    <t>12202</t>
  </si>
  <si>
    <t>проведение проектных и изыскательских работ в целях разработки проектно-сметной документации для строительства, реконструкции, технического перевооружения, ремонта, реставрации объектов, а также работ по ее экспертизе</t>
  </si>
  <si>
    <t>12203</t>
  </si>
  <si>
    <t>установку и монтаж локальных вычислительных сетей, систем охранной и пожарной сигнализации, видеонаблюдения, контроля доступа</t>
  </si>
  <si>
    <t>12204</t>
  </si>
  <si>
    <t>услуги вневедомственной (в том числе пожарной) охраны</t>
  </si>
  <si>
    <t>12205</t>
  </si>
  <si>
    <t>услуги по страхованию</t>
  </si>
  <si>
    <t>12206</t>
  </si>
  <si>
    <t>оказание медицинской помощи сотрудникам правоохранительных органов в учреждениях здравоохранения</t>
  </si>
  <si>
    <t>12207</t>
  </si>
  <si>
    <t>услуги в области информационных технологий</t>
  </si>
  <si>
    <t>12208</t>
  </si>
  <si>
    <t>Прочие расходы, всего:</t>
  </si>
  <si>
    <t>12300</t>
  </si>
  <si>
    <t>уплату налогов (включаемых в состав расходов) государственной пошлины и сборов, разного рода платежей, в бюджеты всех уровней</t>
  </si>
  <si>
    <t>12310</t>
  </si>
  <si>
    <t>уплату штрафов, пеней за несвоевременную уплату налогов и сборов, другие экономические санкции</t>
  </si>
  <si>
    <t>12320</t>
  </si>
  <si>
    <t>Увеличение прочих остатков денежных средств бюджетов</t>
  </si>
  <si>
    <t>Изменение остатков средств - всего</t>
  </si>
  <si>
    <t>000.01000000000000.000</t>
  </si>
  <si>
    <t>Субвенции бюджетам субъектов Российской Федерации и муниципальных образований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</si>
  <si>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</si>
  <si>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Транспортный налог</t>
  </si>
  <si>
    <t>Земельный налог</t>
  </si>
  <si>
    <t xml:space="preserve">Прочие неналоговые доходы 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</si>
  <si>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</si>
  <si>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Озеленение</t>
  </si>
  <si>
    <t>Организация и содержание мест захоронения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</si>
  <si>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</si>
  <si>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 передаваемых полномочий субъектов Российской Федерации</t>
  </si>
  <si>
    <t>Безвозмездные перечисления государственным и муниципальным организациям</t>
  </si>
  <si>
    <t>Транспортный налог с организаций</t>
  </si>
  <si>
    <t>Транспортный налог с физических лиц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</si>
  <si>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</si>
  <si>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поселения</t>
  </si>
  <si>
    <t>Прочие неналоговые доходы бюджетов поселений</t>
  </si>
  <si>
    <t>Защита населения и территории от чрезвычайных ситуаций природного и техногенного характера, гражданская оборона</t>
  </si>
  <si>
    <t>Арендная плата за пользование имуществом</t>
  </si>
  <si>
    <t>Перечисления другим бюджетам бюджетной системы Российской Федерации</t>
  </si>
  <si>
    <t>Пособия по социальной помощи населению</t>
  </si>
  <si>
    <t>Обслуживание внутреннего долга</t>
  </si>
  <si>
    <t>НАЛОГИ НА СОВОКУПНЫЙ ДОХОД</t>
  </si>
  <si>
    <t>НАЛОГИ НА ИМУЩЕСТВО</t>
  </si>
  <si>
    <t>Единый сельскохозяйственный налог</t>
  </si>
  <si>
    <t>ПРОЧИЕ НЕНАЛОГОВЫЕ ДОХОДЫ</t>
  </si>
  <si>
    <t>БЕЗВОЗМЕЗДНЫЕ ПОСТУПЛЕНИЯ</t>
  </si>
  <si>
    <t>ГОСУДАРСТВЕННАЯ ПОШЛИНА</t>
  </si>
  <si>
    <t>ОТЧЕТ ОБ ИСПОЛНЕНИИ БЮДЖЕТА</t>
  </si>
  <si>
    <t>Исполнено</t>
  </si>
  <si>
    <t>НАЛОГОВЫЕ ДОХОДЫ</t>
  </si>
  <si>
    <t>НЕНАЛОГОВЫЕ ДОХОДЫ</t>
  </si>
  <si>
    <t>Код строки</t>
  </si>
  <si>
    <t>КОДЫ</t>
  </si>
  <si>
    <t>Дата</t>
  </si>
  <si>
    <t>по ОКПО</t>
  </si>
  <si>
    <t>по ОКАТО</t>
  </si>
  <si>
    <t>Наименование публично-правового образования</t>
  </si>
  <si>
    <t>Наименование органа, организующего исполнение бюджета</t>
  </si>
  <si>
    <t xml:space="preserve"> Наименование показателя</t>
  </si>
  <si>
    <t>4</t>
  </si>
  <si>
    <t>5</t>
  </si>
  <si>
    <t>6</t>
  </si>
  <si>
    <t>Заработная плата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</si>
  <si>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</t>
  </si>
  <si>
    <t>941 0409 8617013 244 225</t>
  </si>
  <si>
    <t>941 0409 8617013 244 000</t>
  </si>
  <si>
    <t>941 0409 8617013 000 000</t>
  </si>
  <si>
    <t>Мероприятия по капитальному ремонту и ремонту автомобильных дорог общего пользования местного значения</t>
  </si>
  <si>
    <t>941 0409 8617014 000 000</t>
  </si>
  <si>
    <t>941 0409 8617014 244 000</t>
  </si>
  <si>
    <t>941 0409 8617014 244 225</t>
  </si>
  <si>
    <t>902 11302995100000 130</t>
  </si>
  <si>
    <t>902 11701050100000 180</t>
  </si>
  <si>
    <t>Прочие доходы от компенсации затрат бюджетов поселений</t>
  </si>
  <si>
    <t>Невыясненные поступления, зачисляемые в бюджеты поселений</t>
  </si>
  <si>
    <t>Подготовка проектов генеральных планов муниципального образования, правил землепользования и застроийки, утверждение подготовленной на основе генеральных планов муниципального образования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расположенных на территории муниципального образования</t>
  </si>
  <si>
    <t>941 0113 8716515 000 000</t>
  </si>
  <si>
    <t>941 0113 8716515 540 000</t>
  </si>
  <si>
    <t>941 0408 8714402 810 240</t>
  </si>
  <si>
    <t>941 0408 8714402 810 200</t>
  </si>
  <si>
    <t>941 0408 8714402 810 000</t>
  </si>
  <si>
    <t>941 0408 8714402 800 000</t>
  </si>
  <si>
    <t>941 0408 8714402 000 000</t>
  </si>
  <si>
    <t>Обеспечение условий для развития физической культуры и массового спорта, организация проведения официальных физкультурно-оздоровительных и спортивных мероприятий</t>
  </si>
  <si>
    <t>941 1101 87Ф1006  600 000</t>
  </si>
  <si>
    <t>941 1101 87Ф1006  610 000</t>
  </si>
  <si>
    <t>941 1101 87Ф1006  611 200</t>
  </si>
  <si>
    <t>941 1101 87Ф1006  611 240</t>
  </si>
  <si>
    <t>941 1300 0000000 000 000</t>
  </si>
  <si>
    <t>ОБСЛУЖИВАНИЕ ГОСУДАРСТВЕННОГО И МУНИЦИПАЛЬНОГО ДОЛГА</t>
  </si>
  <si>
    <t>941 1301 8000000 000 000</t>
  </si>
  <si>
    <t>941 1301 8700000 000 000</t>
  </si>
  <si>
    <t>941 1301 8710000 000 000</t>
  </si>
  <si>
    <t>941 1301 8719000 000 000</t>
  </si>
  <si>
    <t>941 1301 8719702 700 000</t>
  </si>
  <si>
    <t>Обслуживание государственного (муниципального) долга</t>
  </si>
  <si>
    <t>941 1301 8719702 730 200</t>
  </si>
  <si>
    <t>941 1301 8719702 730 230</t>
  </si>
  <si>
    <t>951 0100 0000000 000 000</t>
  </si>
  <si>
    <t>951 0102 8000000 000 000</t>
  </si>
  <si>
    <t>951 0102 8700000 000 000</t>
  </si>
  <si>
    <t>951 0102 8710000 000 000</t>
  </si>
  <si>
    <t>951 0102 8711000 000 000</t>
  </si>
  <si>
    <t>951 0102 8711001 100 000</t>
  </si>
  <si>
    <t>951 0102 8711001 120 000</t>
  </si>
  <si>
    <t>941 0104 8711004 121 210</t>
  </si>
  <si>
    <t>951 0102 8711001 121 200</t>
  </si>
  <si>
    <t>951 0102 8711001 121 210</t>
  </si>
  <si>
    <t>951 0103 8000000 000 000</t>
  </si>
  <si>
    <t>951 0103 8700000 000 000</t>
  </si>
  <si>
    <t>951 0103 8710000 000 000</t>
  </si>
  <si>
    <t>951 0103 8716000 000 000</t>
  </si>
  <si>
    <t>951 0103 8716528 500 000</t>
  </si>
  <si>
    <t>951 0103 8716528 540 200</t>
  </si>
  <si>
    <t>951 0103 8716528 540 250</t>
  </si>
  <si>
    <t>000 11105000000000 120</t>
  </si>
  <si>
    <t>902 11105013100000 120</t>
  </si>
  <si>
    <t>000 11109000000000 120</t>
  </si>
  <si>
    <t>902 11109045100000 120</t>
  </si>
  <si>
    <t>941 11109045100000 120</t>
  </si>
  <si>
    <t>000 11400000000000 000</t>
  </si>
  <si>
    <t>902 11402000000000 000</t>
  </si>
  <si>
    <t>902 11402053100000 410</t>
  </si>
  <si>
    <t>902 11406000000000 430</t>
  </si>
  <si>
    <t>902 11406013100000 430</t>
  </si>
  <si>
    <t>000 11700000000000 000</t>
  </si>
  <si>
    <t>000 11705000000000 180</t>
  </si>
  <si>
    <t>941 11705050100000 000</t>
  </si>
  <si>
    <t xml:space="preserve">000 20000000000000 000 </t>
  </si>
  <si>
    <t>000 20203000000000 151</t>
  </si>
  <si>
    <t>000 20203015000000 151</t>
  </si>
  <si>
    <t>000 20203024000000 151</t>
  </si>
  <si>
    <t>941 0503 0000000 000 000</t>
  </si>
  <si>
    <t>Уличное освещение</t>
  </si>
  <si>
    <t>41215508000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</si>
  <si>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</si>
  <si>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000.01030100100000.810</t>
  </si>
  <si>
    <t>000.01030100000000.800</t>
  </si>
  <si>
    <t>000.01030100100000.710</t>
  </si>
  <si>
    <t>000.01030100000000.700</t>
  </si>
  <si>
    <t xml:space="preserve">НАЛОГИ НА ПРИБЫЛЬ, ДОХОДЫ 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</si>
  <si>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</si>
  <si>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</si>
  <si>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</si>
  <si>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Резервные фонды местных администраций</t>
  </si>
  <si>
    <t xml:space="preserve">Другие общегосударственные вопросы </t>
  </si>
  <si>
    <t>Публикация нормативно-правовых актов и другой официальной информации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</si>
  <si>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</si>
  <si>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941 0405 0000000 000 000</t>
  </si>
  <si>
    <t>941 0408 0000000 000 000</t>
  </si>
  <si>
    <t>Другие  вопросы в области национальной экономики</t>
  </si>
  <si>
    <t>941 0501 0000000 000 000</t>
  </si>
  <si>
    <t>941 0502 0000000 000 000</t>
  </si>
  <si>
    <t>000 10000000000000 000</t>
  </si>
  <si>
    <t>182 10102010010000 110</t>
  </si>
  <si>
    <t>182 10102020010000 110</t>
  </si>
  <si>
    <t>182 10102030010000 110</t>
  </si>
  <si>
    <t>182 10302000010000 110</t>
  </si>
  <si>
    <t>182 10503000010000 110</t>
  </si>
  <si>
    <t>Территориальная избирательная комиссия Выборгского муниципального района Ленинградской области</t>
  </si>
  <si>
    <t>Обеспечение проведения выборов и референдумов</t>
  </si>
  <si>
    <t>Мероприятия по подготовке и проведению выборов</t>
  </si>
  <si>
    <t>Мероприятия в сфере профилактики безнадзорности и правонарушений несовершеннолетних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</si>
  <si>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</si>
  <si>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</si>
  <si>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средняя заработная плата педагогических работников дополнительного образования детей</t>
  </si>
  <si>
    <t>23703</t>
  </si>
  <si>
    <t xml:space="preserve">средняя заработная плата педагогических работников дошкольных образовательных учреждений </t>
  </si>
  <si>
    <t>23704</t>
  </si>
  <si>
    <t>Осуществление переданных полномочий Российской Федерации в области охраны здоровья граждан</t>
  </si>
  <si>
    <t>05400</t>
  </si>
  <si>
    <t>0909</t>
  </si>
  <si>
    <t>941 0412 0000000 000 000</t>
  </si>
  <si>
    <t>941 0502 8716517 000 000</t>
  </si>
  <si>
    <t>941 0503 8712049 000 000</t>
  </si>
  <si>
    <t>941 0707 0000000 000 000</t>
  </si>
  <si>
    <t>941 1001 0000000 000 000</t>
  </si>
  <si>
    <t>Расходы бюджета  - всего, в том числе</t>
  </si>
  <si>
    <t>Доходы бюджета - всего</t>
  </si>
  <si>
    <t>100 10302230010000 110</t>
  </si>
  <si>
    <t>000 10300000000000 000</t>
  </si>
  <si>
    <t>100 10302240010000 110</t>
  </si>
  <si>
    <t>100 10302250010000 110</t>
  </si>
  <si>
    <t>100 10302260010000 110</t>
  </si>
  <si>
    <t>Доходы от уплаты акцизов на дизельное топливо, зачисляемые в консолидированные бюджеты субъеков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</si>
  <si>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Российской Федерации</t>
  </si>
  <si>
    <t>Прочие субсидии</t>
  </si>
  <si>
    <t>000 2020299900000 151</t>
  </si>
  <si>
    <t>Прочие субсидии бюджетам поселений</t>
  </si>
  <si>
    <t>000 20202999100000 151</t>
  </si>
  <si>
    <t>941 20202999 10 0000 151</t>
  </si>
  <si>
    <t xml:space="preserve">Субвенции бюджетам субъектов Российской Федерации и муниципальных образований </t>
  </si>
  <si>
    <t>000 20200000000000 000</t>
  </si>
  <si>
    <t>941 0309 8712035 244 310</t>
  </si>
  <si>
    <t>941 0309 8712035 244 300</t>
  </si>
  <si>
    <t>Мероприятия по реализации проектов местных инициатив граждан, получивших грантовую поддержку</t>
  </si>
  <si>
    <t>941 0409 8617088 000 000</t>
  </si>
  <si>
    <t>Обеспечение выплат стимулирующего характера работникам муниципальных учреждений культуры</t>
  </si>
  <si>
    <t>941 0801 8677036 000 000</t>
  </si>
  <si>
    <t>администрация муниципального образования "Приморское городское поселение" Выборгского района Ленинградской области</t>
  </si>
  <si>
    <t>средняя заработная плата работников здравоохранения</t>
  </si>
  <si>
    <t>23730</t>
  </si>
  <si>
    <t>средняя заработная плата врачей</t>
  </si>
  <si>
    <t>23731</t>
  </si>
  <si>
    <t>средняя заработная плата среднего медицинского персонала</t>
  </si>
  <si>
    <t>23732</t>
  </si>
  <si>
    <t>средняя заработная плата младшего медицинского персонала</t>
  </si>
  <si>
    <t>23733</t>
  </si>
  <si>
    <t xml:space="preserve">средняя заработная плата социальных работников </t>
  </si>
  <si>
    <t>23740</t>
  </si>
  <si>
    <t>средняя заработная плата работников физической культуры и спорта</t>
  </si>
  <si>
    <t>23750</t>
  </si>
  <si>
    <t xml:space="preserve">средняя заработная плата научных сотрудников </t>
  </si>
  <si>
    <t>23760</t>
  </si>
  <si>
    <t>24000</t>
  </si>
  <si>
    <t>24100</t>
  </si>
  <si>
    <t>в том числе начисления на выплаты по оплате труда педагогических работников (кроме воспитателей)</t>
  </si>
  <si>
    <t>24110</t>
  </si>
  <si>
    <t>24111</t>
  </si>
  <si>
    <t>24112</t>
  </si>
  <si>
    <t>24113</t>
  </si>
  <si>
    <t>24114</t>
  </si>
  <si>
    <t>24115</t>
  </si>
  <si>
    <t>24116</t>
  </si>
  <si>
    <t>начисления на выплаты по оплате труда воспитателей</t>
  </si>
  <si>
    <t>24120</t>
  </si>
  <si>
    <t>24121</t>
  </si>
  <si>
    <t>24122</t>
  </si>
  <si>
    <t>24123</t>
  </si>
  <si>
    <t>24124</t>
  </si>
  <si>
    <t>24125</t>
  </si>
  <si>
    <t>24126</t>
  </si>
  <si>
    <t>24200</t>
  </si>
  <si>
    <t>24300</t>
  </si>
  <si>
    <t>в том числе начисления на выплаты по оплате труда врачей (ключая главных)</t>
  </si>
  <si>
    <t>24310</t>
  </si>
  <si>
    <t>24311</t>
  </si>
  <si>
    <t>24312</t>
  </si>
  <si>
    <t>24313</t>
  </si>
  <si>
    <t>24314</t>
  </si>
  <si>
    <t>24315</t>
  </si>
  <si>
    <t>24316</t>
  </si>
  <si>
    <t>24320</t>
  </si>
  <si>
    <t>24321</t>
  </si>
  <si>
    <t>24322</t>
  </si>
  <si>
    <t>24323</t>
  </si>
  <si>
    <t>24324</t>
  </si>
  <si>
    <t>24325</t>
  </si>
  <si>
    <t>24326</t>
  </si>
  <si>
    <t>24330</t>
  </si>
  <si>
    <t>24331</t>
  </si>
  <si>
    <t xml:space="preserve">"О государственных пособиях гражданам, имеющим детей" </t>
  </si>
  <si>
    <t>11902</t>
  </si>
  <si>
    <t>"О реабилитации жертв политических репрессий"</t>
  </si>
  <si>
    <t>11903</t>
  </si>
  <si>
    <t>Просроченная кредиторская задолженность по исполнению обязательств по денежным выплатам гражданам</t>
  </si>
  <si>
    <t>12000</t>
  </si>
  <si>
    <t>Расходы на содержание недвижимого имущества, всего:</t>
  </si>
  <si>
    <t>12100</t>
  </si>
  <si>
    <t>содержание в чистоте помещений, зданий, дворов, иного имущества</t>
  </si>
  <si>
    <t>12101</t>
  </si>
  <si>
    <t>02600</t>
  </si>
  <si>
    <t>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</si>
  <si>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</si>
  <si>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02700</t>
  </si>
  <si>
    <t>141</t>
  </si>
  <si>
    <t>0412</t>
  </si>
  <si>
    <t>Поддержка жилищного хозяйства, всего</t>
  </si>
  <si>
    <t>02800</t>
  </si>
  <si>
    <t>150</t>
  </si>
  <si>
    <t>0501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</si>
  <si>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</si>
  <si>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</si>
  <si>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151</t>
  </si>
  <si>
    <t>Субсидии, предоставляемые юридическим лицам по иным основаниям</t>
  </si>
  <si>
    <t xml:space="preserve"> в том числе предоставление субсидий местным бюджетам</t>
  </si>
  <si>
    <t>02540</t>
  </si>
  <si>
    <r>
      <t xml:space="preserve">предоставление субсидий местным бюджетам на проектирование, строительство, реконструкцию </t>
    </r>
    <r>
      <rPr>
        <sz val="8"/>
        <rFont val="Arial Cyr"/>
        <family val="0"/>
      </rPr>
      <t>сети автомобильных дорог общего пользования местного значения до сельских населенных пунктов</t>
    </r>
  </si>
  <si>
    <t>02541</t>
  </si>
  <si>
    <t>Создание технопарков</t>
  </si>
  <si>
    <t>941 0501 8712044 000 000</t>
  </si>
  <si>
    <t>941 0501 8712044 852 000</t>
  </si>
  <si>
    <t>941 0501 8712044 852 290</t>
  </si>
  <si>
    <t>941 0503 8617202 244 310</t>
  </si>
  <si>
    <t>941 0503 8617202 244 000</t>
  </si>
  <si>
    <t>Ведомственная целевая программа "Развитие части территории муниципального образования "Приморское городское население" Выборгского района Ленинградской области</t>
  </si>
  <si>
    <t>941 0503 8712305 000 000</t>
  </si>
  <si>
    <t>941 0503 8712305 244 000</t>
  </si>
  <si>
    <t>941 0503 8712305 244 310</t>
  </si>
  <si>
    <t>Выплаты ветеранам Великой Отечественной войны в связи с юбилейными днями рождения, начиная с 90-летия</t>
  </si>
  <si>
    <t>941 1003 8719711 360 262</t>
  </si>
  <si>
    <t>941 1003 8719711 360 000</t>
  </si>
  <si>
    <t>941 1003 8719711 000 000</t>
  </si>
  <si>
    <t>941 1101 86Ф7202 000 000</t>
  </si>
  <si>
    <t>941 1101 86Ф7202 612 000</t>
  </si>
  <si>
    <t>941 1101 86Ф7202 612 241</t>
  </si>
  <si>
    <t>Субсидии бюджетным учреждениям на иные цели</t>
  </si>
  <si>
    <t>15000</t>
  </si>
  <si>
    <t xml:space="preserve">      из них:</t>
  </si>
  <si>
    <t>15001</t>
  </si>
  <si>
    <t xml:space="preserve">прирост заработной платы </t>
  </si>
  <si>
    <t>15100</t>
  </si>
  <si>
    <t>энергосбережение в системе общего образования</t>
  </si>
  <si>
    <t>03817</t>
  </si>
  <si>
    <t>капитальный ремонт и реконструкцию общеобразовательных учреждений</t>
  </si>
  <si>
    <t>03818</t>
  </si>
  <si>
    <t>Средняя заработная плата работников государственных (муниципальных) учреждений</t>
  </si>
  <si>
    <t>23790</t>
  </si>
  <si>
    <t>средняя заработная плата в сфере общего образования</t>
  </si>
  <si>
    <t>23710</t>
  </si>
  <si>
    <t xml:space="preserve">средняя заработная плата педагогических работников образовательных учреждений </t>
  </si>
  <si>
    <t>23701</t>
  </si>
  <si>
    <t xml:space="preserve">средняя заработная плата педагогических работников общеобразовательных учреждений </t>
  </si>
  <si>
    <t>23702</t>
  </si>
  <si>
    <t>941 0104 8712028 240 000</t>
  </si>
  <si>
    <t>941 0104 8712028 244 200</t>
  </si>
  <si>
    <t>941 0104 8712028 244 220</t>
  </si>
  <si>
    <t>941 0104 8716000 000 000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</si>
  <si>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</t>
  </si>
  <si>
    <t>941 0104 8716516 500 000</t>
  </si>
  <si>
    <t>Межбюджетные трансферты</t>
  </si>
  <si>
    <t>Прирост расходов, направленных на зачисление детей в возрасте от трех до семи лет в дошкольные образовательные учреждения к отчетному финансовому году</t>
  </si>
  <si>
    <t>03611</t>
  </si>
  <si>
    <t>Расходы на содержание детских домов, всего</t>
  </si>
  <si>
    <t>03700</t>
  </si>
  <si>
    <t>детские дома семейного типа</t>
  </si>
  <si>
    <t>03701</t>
  </si>
  <si>
    <t>0702</t>
  </si>
  <si>
    <t>Мероприятия в области образования</t>
  </si>
  <si>
    <t>03800</t>
  </si>
  <si>
    <t>0700</t>
  </si>
  <si>
    <t>Организация питания учащихся в общеобразовательных учреждениях</t>
  </si>
  <si>
    <t>03801</t>
  </si>
  <si>
    <t>Дистанционное образование детей-инвалидов</t>
  </si>
  <si>
    <t>03802</t>
  </si>
  <si>
    <t>Проведение противоаварийных мероприятий в зданиях государственных и муниципальных общеобразовательных учреждений</t>
  </si>
  <si>
    <t>03803</t>
  </si>
  <si>
    <t>Модернизация региональных систем общего образования, всего, в том числе расходы на:</t>
  </si>
  <si>
    <t>03810</t>
  </si>
  <si>
    <t>приобретение оборудования</t>
  </si>
  <si>
    <t>03811</t>
  </si>
  <si>
    <t>приобретение транспортных средств для перевозки обучающихся</t>
  </si>
  <si>
    <t>23312</t>
  </si>
  <si>
    <t>0902</t>
  </si>
  <si>
    <t>учреждения скорой медицинской помощи</t>
  </si>
  <si>
    <t>23313</t>
  </si>
  <si>
    <t>0904</t>
  </si>
  <si>
    <t>учреждения охраны материнства и детства</t>
  </si>
  <si>
    <t>23314</t>
  </si>
  <si>
    <t>санаторно-курортные учреждения</t>
  </si>
  <si>
    <t>23315</t>
  </si>
  <si>
    <t>0905</t>
  </si>
  <si>
    <t>другие учреждения</t>
  </si>
  <si>
    <t>23316</t>
  </si>
  <si>
    <t>23320</t>
  </si>
  <si>
    <t>23321</t>
  </si>
  <si>
    <t>23322</t>
  </si>
  <si>
    <t>23323</t>
  </si>
  <si>
    <t>23324</t>
  </si>
  <si>
    <t>23325</t>
  </si>
  <si>
    <t>23326</t>
  </si>
  <si>
    <t>23330</t>
  </si>
  <si>
    <t>23331</t>
  </si>
  <si>
    <t>23332</t>
  </si>
  <si>
    <t>23333</t>
  </si>
  <si>
    <t>23334</t>
  </si>
  <si>
    <t>23335</t>
  </si>
  <si>
    <t>23336</t>
  </si>
  <si>
    <t>23400</t>
  </si>
  <si>
    <t>23500</t>
  </si>
  <si>
    <t>23600</t>
  </si>
  <si>
    <t>Средняя заработная плата в экономике региона</t>
  </si>
  <si>
    <t>23700</t>
  </si>
  <si>
    <t>Неисполненные назначения</t>
  </si>
  <si>
    <t>Безвозмездные перечисления организациям, за исключением государственных и муниципальных организаций</t>
  </si>
  <si>
    <t>ДОХОДЫ ОТ ИСПОЛЬЗОВАНИЯ ИМУЩЕСТВА, НАХОДЯЩЕГОСЯ В ГОСУДАРСТВЕННОЙ И МУНИЦИПАЛЬНОЙ СОБСТВЕННОСТИ</t>
  </si>
  <si>
    <t>0503117</t>
  </si>
  <si>
    <t>000 20202077000000 151</t>
  </si>
  <si>
    <t>941 0107 8712000 000 000</t>
  </si>
  <si>
    <t>941 0107 8712032 000 000</t>
  </si>
  <si>
    <t>923 0107 8712032 244 310</t>
  </si>
  <si>
    <t>ДОХОДЫ ОТ ПРОДАЖИ МАТЕРИАЛЬНЫХ И НЕМАТЕРИАЛЬНЫХ АКТИВОВ</t>
  </si>
  <si>
    <r>
      <t>Периодичность:</t>
    </r>
    <r>
      <rPr>
        <sz val="8"/>
        <rFont val="Arial Cyr"/>
        <family val="0"/>
      </rPr>
      <t xml:space="preserve"> месячная</t>
    </r>
  </si>
  <si>
    <r>
      <t>Единица измерения:</t>
    </r>
    <r>
      <rPr>
        <sz val="8"/>
        <rFont val="Arial Cyr"/>
        <family val="0"/>
      </rPr>
      <t xml:space="preserve"> руб.</t>
    </r>
  </si>
  <si>
    <t>Форма 0503117  с.3</t>
  </si>
  <si>
    <t>НАЛОГОВЫЕ И НЕНАЛОГОВЫЕ ДОХОДЫ</t>
  </si>
  <si>
    <t>Форма по ОКУД</t>
  </si>
  <si>
    <t>Глава по БК</t>
  </si>
  <si>
    <t>1. Доходы бюджета</t>
  </si>
  <si>
    <t>Источники финансирования дефицитов бюджетов - всего</t>
  </si>
  <si>
    <t>Кредиты кредитных организаций в валюте Российской Федерации</t>
  </si>
  <si>
    <t>000.01020000000000.000</t>
  </si>
  <si>
    <t>Получение кредитов от кредитных организаций в валюте Российской Федерации</t>
  </si>
  <si>
    <t>000.01020000000000.700</t>
  </si>
  <si>
    <t>Получение кредитов от кредитных организаций бюджетами поселений в валюте Российской Федерации</t>
  </si>
  <si>
    <t>000.01020000100000.710</t>
  </si>
  <si>
    <t xml:space="preserve">Бюджетные кредиты от других бюджетов бюджетной системы Российской Федерации </t>
  </si>
  <si>
    <t>000.01030000000000.000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</si>
  <si>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</si>
  <si>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</si>
  <si>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</si>
  <si>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</si>
  <si>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000.01050000000000.000</t>
  </si>
  <si>
    <t>Увеличение остатков средств бюджетов</t>
  </si>
  <si>
    <t>000.01050000000000.500</t>
  </si>
  <si>
    <t>Увеличение прочих остатков средств бюджетов</t>
  </si>
  <si>
    <t>000.01050200000000.500</t>
  </si>
  <si>
    <t>Уменьшение прочих остатков денежных средств бюджетов</t>
  </si>
  <si>
    <t>000.01050201000000.510</t>
  </si>
  <si>
    <t>Увеличение прочих остатков денежных средств бюджетов поселений</t>
  </si>
  <si>
    <t>000.01050201100000.510</t>
  </si>
  <si>
    <t>000.01050000000000.600</t>
  </si>
  <si>
    <t>000.01050200000000.600</t>
  </si>
  <si>
    <t>941 0113 8712021 244 200</t>
  </si>
  <si>
    <t>941 0113 8712021 244 220</t>
  </si>
  <si>
    <t>941 0113 8712025 800 000</t>
  </si>
  <si>
    <t>941 0113 8712025 850 000</t>
  </si>
  <si>
    <t>941 0113 8712025 852 000</t>
  </si>
  <si>
    <t>941 0113 8712025 852 200</t>
  </si>
  <si>
    <t>941 0113 8712025 000 000</t>
  </si>
  <si>
    <t>941 0113 8712060 200 000</t>
  </si>
  <si>
    <t>941 0113 8712060 240 000</t>
  </si>
  <si>
    <t>941 0113 8712060 244 220</t>
  </si>
  <si>
    <t>941 0113 8712062 200 000</t>
  </si>
  <si>
    <t>941 0113 8712062 240 000</t>
  </si>
  <si>
    <t>941 0113 8712062 244 220</t>
  </si>
  <si>
    <t>941 0113 8716000 000 000</t>
  </si>
  <si>
    <t>941 0113 8716502 500 000</t>
  </si>
  <si>
    <t>941 0113 8716515 540 250</t>
  </si>
  <si>
    <t>941 0113 8716502 540 250</t>
  </si>
  <si>
    <t>941 0113 8716515 500 000</t>
  </si>
  <si>
    <t>Социальное обеспечение и иные выплаты населению</t>
  </si>
  <si>
    <t>941 0113 8716515 540 200</t>
  </si>
  <si>
    <t>941 0113 8716502 540 200</t>
  </si>
  <si>
    <t>941 0113 8712062 244 200</t>
  </si>
  <si>
    <t>941 0113 8712060 244 200</t>
  </si>
  <si>
    <t>941 0104 8711004 852 200</t>
  </si>
  <si>
    <t>941 0104 8711004 122 200</t>
  </si>
  <si>
    <t>941 0104 8711004 121 200</t>
  </si>
  <si>
    <t>941 0200 0000000 000 000</t>
  </si>
  <si>
    <t>НАЦИОНАЛЬНАЯ ОБОРОНА</t>
  </si>
  <si>
    <t>941 0203 8000000 000 000</t>
  </si>
  <si>
    <t>941 0203 8500000 000 000</t>
  </si>
  <si>
    <t>941 0203 8510000 000 000</t>
  </si>
  <si>
    <t>Подготовка управленческих кадров для организаций народного хозяйства Российской Федерации</t>
  </si>
  <si>
    <t>04100</t>
  </si>
  <si>
    <t>Расходы по предоставлению дополнительного образования детям</t>
  </si>
  <si>
    <t>04110</t>
  </si>
  <si>
    <r>
      <t>Поддержка одаренных детей и</t>
    </r>
    <r>
      <rPr>
        <b/>
        <sz val="8"/>
        <color indexed="8"/>
        <rFont val="Arial Cyr"/>
        <family val="0"/>
      </rPr>
      <t xml:space="preserve"> молодежи</t>
    </r>
  </si>
  <si>
    <t>04120</t>
  </si>
  <si>
    <t>Поддержка педагогических работников, работающих с детьми из социально неблагополучных семей</t>
  </si>
  <si>
    <t>04130</t>
  </si>
  <si>
    <t>Оздоровление детей</t>
  </si>
  <si>
    <t>04200</t>
  </si>
  <si>
    <t>181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</si>
  <si>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</si>
  <si>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</si>
  <si>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</si>
  <si>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941 0801 8712061 244 226</t>
  </si>
  <si>
    <t xml:space="preserve">941 0801 8771006 000 000 </t>
  </si>
  <si>
    <t>941 0801 8771006 611 000</t>
  </si>
  <si>
    <t>941 0801 8771006 611 241</t>
  </si>
  <si>
    <t>941 0801 8781006 000 000</t>
  </si>
  <si>
    <t>941 0801 8781006 611 000</t>
  </si>
  <si>
    <t>941 0801 8781006 611 241</t>
  </si>
  <si>
    <t>941 1001 8716505 000 000</t>
  </si>
  <si>
    <t>941 1001 8716505 540 000</t>
  </si>
  <si>
    <t>941 1001 8716505 540 251</t>
  </si>
  <si>
    <t>941 1301 8719702 000 000</t>
  </si>
  <si>
    <t>941 1301 8719702 730 000</t>
  </si>
  <si>
    <t>941 1301 8719702 730 231</t>
  </si>
  <si>
    <t>951 0102 8711001 000 000</t>
  </si>
  <si>
    <t>951 0102 8711001 121 000</t>
  </si>
  <si>
    <t>951 0102 8711001 121 211</t>
  </si>
  <si>
    <t>951 0102 8711001 121 213</t>
  </si>
  <si>
    <t>951 0103 8716528 000 000</t>
  </si>
  <si>
    <t>951 0103 8716528 540 000</t>
  </si>
  <si>
    <t>951 0103 8716528 540 251</t>
  </si>
  <si>
    <t>941 0104 8617133 244 000</t>
  </si>
  <si>
    <t>941 0104 8617134 000 000</t>
  </si>
  <si>
    <t>941 0104 8617134 244 000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</si>
  <si>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</si>
  <si>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</si>
  <si>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</si>
  <si>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</si>
  <si>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</si>
  <si>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</si>
  <si>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</si>
  <si>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</si>
  <si>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>1000</t>
  </si>
  <si>
    <t xml:space="preserve">Ежемесячное пособие на ребенка </t>
  </si>
  <si>
    <t>07100</t>
  </si>
  <si>
    <t>1004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</si>
  <si>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</si>
  <si>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</si>
  <si>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</si>
  <si>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</si>
  <si>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262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</si>
  <si>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</si>
  <si>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</si>
  <si>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</si>
  <si>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</si>
  <si>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</si>
  <si>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</si>
  <si>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</si>
  <si>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</si>
  <si>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</si>
  <si>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</si>
  <si>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</si>
  <si>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</si>
  <si>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</si>
  <si>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</si>
  <si>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</si>
  <si>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</si>
  <si>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</si>
  <si>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</si>
  <si>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</si>
  <si>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</si>
  <si>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</si>
  <si>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</si>
  <si>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</si>
  <si>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Реализация государственной политики в области содействия занятости населения</t>
  </si>
  <si>
    <t>01400</t>
  </si>
  <si>
    <t>социальные выплаты</t>
  </si>
  <si>
    <r>
      <t>01</t>
    </r>
    <r>
      <rPr>
        <sz val="8"/>
        <rFont val="Arial Cyr"/>
        <family val="0"/>
      </rPr>
      <t>4</t>
    </r>
    <r>
      <rPr>
        <sz val="8"/>
        <rFont val="Arial CYR"/>
        <family val="2"/>
      </rPr>
      <t>01</t>
    </r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</si>
  <si>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</si>
  <si>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</si>
  <si>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</si>
  <si>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</si>
  <si>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</si>
  <si>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</si>
  <si>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</si>
  <si>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</si>
  <si>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214</t>
  </si>
  <si>
    <t>0402</t>
  </si>
  <si>
    <t>Государственная поддержка сельского хозяйства</t>
  </si>
  <si>
    <t>01800</t>
  </si>
  <si>
    <t>100</t>
  </si>
  <si>
    <t>0405</t>
  </si>
  <si>
    <t>в том числе:</t>
  </si>
  <si>
    <t>возмещение части процентной ставки по кредитам (займам)</t>
  </si>
  <si>
    <t>01801</t>
  </si>
  <si>
    <t>112</t>
  </si>
  <si>
    <t>240</t>
  </si>
  <si>
    <t>поддержка отраслей сельского хозяйства</t>
  </si>
  <si>
    <t>01802</t>
  </si>
  <si>
    <t>расходы за счет неиспользованных остатков бюджетных средств</t>
  </si>
  <si>
    <t>01803</t>
  </si>
  <si>
    <t>Организация,  регулирование и охрана водных  биологических ресурсов</t>
  </si>
  <si>
    <t>01900</t>
  </si>
  <si>
    <t>Водохозяйственные мероприятия</t>
  </si>
  <si>
    <t>02000</t>
  </si>
  <si>
    <t>0406</t>
  </si>
  <si>
    <t>941 0104 8711004 244 290</t>
  </si>
  <si>
    <t>Приобретение оборудования для быстровозводимых физкультурно-оздоровительных комплексов</t>
  </si>
  <si>
    <t>08500</t>
  </si>
  <si>
    <t>1102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</si>
  <si>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</si>
  <si>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</si>
  <si>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</si>
  <si>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</si>
  <si>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</si>
  <si>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</si>
  <si>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(местных администраций)</t>
  </si>
  <si>
    <t>09600</t>
  </si>
  <si>
    <t>Резервный фонд субъекта Российской Федерации</t>
  </si>
  <si>
    <t>09601</t>
  </si>
  <si>
    <t xml:space="preserve">Государственная поддержка инвестиционных проектов за счет средств Инвестиционного фонда Российской Федерации </t>
  </si>
  <si>
    <t>09800</t>
  </si>
  <si>
    <t>Федеральная адресная инвестиционная программа (ФАИП)</t>
  </si>
  <si>
    <t>09900</t>
  </si>
  <si>
    <t xml:space="preserve">   в том числе:</t>
  </si>
  <si>
    <t>программная часть (федеральные целевые программы)</t>
  </si>
  <si>
    <t>09901</t>
  </si>
  <si>
    <t>непрограммная часть</t>
  </si>
  <si>
    <t>09902</t>
  </si>
  <si>
    <t>СОЦИАЛЬНАЯ ПОЛИТИКА</t>
  </si>
  <si>
    <t>941 1001 8000000 000 000</t>
  </si>
  <si>
    <t>941 1001 8700000 000 000</t>
  </si>
  <si>
    <t>941 1001 8710000 000 000</t>
  </si>
  <si>
    <t>941 1001 8716000 000 000</t>
  </si>
  <si>
    <t>941 1001 8716505 500 000</t>
  </si>
  <si>
    <t>941 1001 8716505 540 200</t>
  </si>
  <si>
    <t>941 1001 8716505 540 250</t>
  </si>
  <si>
    <t>941 1003 8000000 000 000</t>
  </si>
  <si>
    <t>Обслуживание  и сопровождение сайтов и блогов</t>
  </si>
  <si>
    <t>Владение, пользование и распоряжение имуществом, находящимся в муниципальной собственности, за исключением владения, пользования и распоряжения имуществом, необходимым для осуществления части полномочий по решению вопросов местного значения, не переданных  соглашением</t>
  </si>
  <si>
    <t>Иные выплаты населению</t>
  </si>
  <si>
    <t>Расходы на осуществление первичного воинского учета на территориях, где отсутствуют военные комиссариаты</t>
  </si>
  <si>
    <t>Обеспечение безопасности  на водных объектах</t>
  </si>
  <si>
    <t>Подготовка населения и организаций к действиям в чрезвычайной ситуации в мирное и военное время</t>
  </si>
  <si>
    <t>Строительство пожарного водоёма</t>
  </si>
  <si>
    <t>941 0405 8714401 800 000</t>
  </si>
  <si>
    <t>941 0310 8718619 000 000</t>
  </si>
  <si>
    <t>941 0310 8718619 414 000</t>
  </si>
  <si>
    <t>941 0310 8718619 414 310</t>
  </si>
  <si>
    <t>941 0405 8714401 000 000</t>
  </si>
  <si>
    <t>941 0405 8714401 810 242</t>
  </si>
  <si>
    <t>941 0409 8712057 000 000</t>
  </si>
  <si>
    <t>941 0409 8712057 244 000</t>
  </si>
  <si>
    <t>941 0409 8712057 244 225</t>
  </si>
  <si>
    <t>941 0409 8712057 244 226</t>
  </si>
  <si>
    <t>Код источника финансорования бюджета по бюджетной  классификации</t>
  </si>
  <si>
    <t>Источники внутреннего финансирования бюджета</t>
  </si>
  <si>
    <t>Источники внешенего финансирования бюджета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</si>
  <si>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</si>
  <si>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</si>
  <si>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>Формирование, исполнение бюджетов поселений  и ведомственный контроль за их исполнением</t>
  </si>
  <si>
    <t>Резервные средства</t>
  </si>
  <si>
    <t>Создание и содержание электронных адресных планов муниципальных образований</t>
  </si>
  <si>
    <t>00120</t>
  </si>
  <si>
    <t>212</t>
  </si>
  <si>
    <t>00121</t>
  </si>
  <si>
    <t>00122</t>
  </si>
  <si>
    <t xml:space="preserve">        начисления на выплаты по оплате труда</t>
  </si>
  <si>
    <t>00130</t>
  </si>
  <si>
    <t>013</t>
  </si>
  <si>
    <t>213</t>
  </si>
  <si>
    <t>00131</t>
  </si>
  <si>
    <t>00132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</si>
  <si>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</si>
  <si>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</si>
  <si>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>014</t>
  </si>
  <si>
    <t xml:space="preserve">    заработную плату</t>
  </si>
  <si>
    <t>00140</t>
  </si>
  <si>
    <t>015</t>
  </si>
  <si>
    <t>00141</t>
  </si>
  <si>
    <t>00142</t>
  </si>
  <si>
    <t xml:space="preserve">      прочие выплаты</t>
  </si>
  <si>
    <t>00150</t>
  </si>
  <si>
    <t>00151</t>
  </si>
  <si>
    <t>00152</t>
  </si>
  <si>
    <t xml:space="preserve">     начисления на выплаты по оплате труда</t>
  </si>
  <si>
    <t>00160</t>
  </si>
  <si>
    <t>016</t>
  </si>
  <si>
    <t>00161</t>
  </si>
  <si>
    <t>00162</t>
  </si>
  <si>
    <t xml:space="preserve">в том числе расходы по содержанию контрольных (контрольно-счетных) органов </t>
  </si>
  <si>
    <t>00180</t>
  </si>
  <si>
    <t>00181</t>
  </si>
  <si>
    <t>00182</t>
  </si>
  <si>
    <t>00183</t>
  </si>
  <si>
    <t>Расходы по содержанию органов местного самоуправления, всего</t>
  </si>
  <si>
    <t>00200</t>
  </si>
  <si>
    <t xml:space="preserve">      заработную плату</t>
  </si>
  <si>
    <t>00210</t>
  </si>
  <si>
    <t xml:space="preserve">муниципальных служащих, работников, замещающих муниципальные должности </t>
  </si>
  <si>
    <t>00211</t>
  </si>
  <si>
    <t>00212</t>
  </si>
  <si>
    <t>00220</t>
  </si>
  <si>
    <t>00221</t>
  </si>
  <si>
    <t>00222</t>
  </si>
  <si>
    <t xml:space="preserve">      начисления на выплаты по оплате труда</t>
  </si>
  <si>
    <t>00230</t>
  </si>
  <si>
    <t>00231</t>
  </si>
  <si>
    <t>00232</t>
  </si>
  <si>
    <t>Создание условий для развития малого и среднего предпринимательства</t>
  </si>
  <si>
    <t>Содержание  муниципального жилищного фонда</t>
  </si>
  <si>
    <t>Приобретение объектов недвижимого имущества (жилых помещений) в муниципальную собственность</t>
  </si>
  <si>
    <t>Бюджетные инвестиции на приобретение объектов недвижимого имущества в государственную (муниципальную) собственность</t>
  </si>
  <si>
    <t>Содержание объектов коммунального хозяйства</t>
  </si>
  <si>
    <t>Организация ритуальных услуг и содержание мест захоронения</t>
  </si>
  <si>
    <t>Содержание и уборка территорий улиц, площадей, тротуаров (за исключением придомовых территорий)</t>
  </si>
  <si>
    <t>Организация и содержание территорий поселений</t>
  </si>
  <si>
    <t>Молодежная  политика  и  оздоровление детей</t>
  </si>
  <si>
    <t>Предоставление муниципальным бюджетным учреждениям субсидий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</si>
  <si>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</si>
  <si>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Мероприятия в сфере культуры</t>
  </si>
  <si>
    <t>Сопутствующие работы для строительства объектов социально-культурной сферы</t>
  </si>
  <si>
    <t>Осуществление расчетов и выплата доплат к пенсиям муниципальных служащих</t>
  </si>
  <si>
    <t>Субсидии гражданам на приобретение жилья</t>
  </si>
  <si>
    <t>Обслуживание государственного  внутреннего и муниципального долга</t>
  </si>
  <si>
    <t>другие расходы</t>
  </si>
  <si>
    <t>02529</t>
  </si>
  <si>
    <t>Расходы дорожных фондов</t>
  </si>
  <si>
    <t>02530</t>
  </si>
  <si>
    <t xml:space="preserve">погашение задолженности по бюджетным кредитам,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</si>
  <si>
    <t>02531</t>
  </si>
  <si>
    <t xml:space="preserve">обслуживание долговых обязательств </t>
  </si>
  <si>
    <t>02532</t>
  </si>
  <si>
    <r>
      <t xml:space="preserve"> 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</si>
  <si>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02533</t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</si>
  <si>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</si>
  <si>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02534</t>
  </si>
  <si>
    <t>проектирование  сети автомобильных дорог общего пользования и искусственных сооружений на них</t>
  </si>
  <si>
    <t>02535</t>
  </si>
  <si>
    <r>
      <t>капитальный ремонт и ремонт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</si>
  <si>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t>02536</t>
  </si>
  <si>
    <t>в том числе предоставление субсидий местным бюджетам</t>
  </si>
  <si>
    <t>02537</t>
  </si>
  <si>
    <r>
      <t xml:space="preserve">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</si>
  <si>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t>02538</t>
  </si>
  <si>
    <t>Просроченная кредиторская задолженность по расходам на выполнение обязательств, вытекающих из законов (возникшая по состоянию на 01.01.2005 года):</t>
  </si>
  <si>
    <t>11900</t>
  </si>
  <si>
    <t>"О ветеранах"</t>
  </si>
  <si>
    <t>11901</t>
  </si>
  <si>
    <t>возмещение морального вреда по решению судебных органов и оплата судебных издержек</t>
  </si>
  <si>
    <t>12330</t>
  </si>
  <si>
    <t>выплату стипендий</t>
  </si>
  <si>
    <t>12340</t>
  </si>
  <si>
    <t>прием и обслуживание делегаций (представительские расходы)</t>
  </si>
  <si>
    <t>12350</t>
  </si>
  <si>
    <t>выплату государственных премий в различных областях</t>
  </si>
  <si>
    <t>12360</t>
  </si>
  <si>
    <t>Долговые обязательства государственных и муниципальных унитарных предприятий</t>
  </si>
  <si>
    <t>12400</t>
  </si>
  <si>
    <t>Расходы на капитальные вложения учреждений</t>
  </si>
  <si>
    <t>12500</t>
  </si>
  <si>
    <t xml:space="preserve">из них за счет средств субсидий, предоставляемых                                        </t>
  </si>
  <si>
    <t xml:space="preserve">                                      бюджетным учреждениям </t>
  </si>
  <si>
    <t>12510</t>
  </si>
  <si>
    <t>автономным учреждениям</t>
  </si>
  <si>
    <t>12520</t>
  </si>
  <si>
    <t>Расходы учреждений на оплату коммунальных услуг</t>
  </si>
  <si>
    <t>12600</t>
  </si>
  <si>
    <t>12610</t>
  </si>
  <si>
    <t>12620</t>
  </si>
  <si>
    <t>000 20202077100000 151</t>
  </si>
  <si>
    <t xml:space="preserve">941 202 02077 10 0000 151 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</si>
  <si>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</si>
  <si>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поселений на софинансирование капитальных вложений в объекты муниципальной собственности</t>
  </si>
  <si>
    <t>941 0501 8600000 000 000</t>
  </si>
  <si>
    <t>941 0501 8610000 000 000</t>
  </si>
  <si>
    <t>941 0501 8712044 800 000</t>
  </si>
  <si>
    <t>941 0501 8712044 850 000</t>
  </si>
  <si>
    <t>941 0501 8712044 852 200</t>
  </si>
  <si>
    <t>941 0501 8617000 000 000</t>
  </si>
  <si>
    <t>941 0501 8617080 000 000</t>
  </si>
  <si>
    <t>941 0501 8617080 400 000</t>
  </si>
  <si>
    <t>941 0501 8617080 410 000</t>
  </si>
  <si>
    <t>941 0501 8617080 412 000</t>
  </si>
  <si>
    <t>941 0501 8617080 412 300</t>
  </si>
  <si>
    <t>941 0501 8617080 412 310</t>
  </si>
  <si>
    <t>941 0801 8677036 612 240</t>
  </si>
  <si>
    <t>941 0801 8677000 000 000</t>
  </si>
  <si>
    <t>941 0801 8677036 600 000</t>
  </si>
  <si>
    <t>941 0801 8677036 610 000</t>
  </si>
  <si>
    <t>941 0801 8600000 000 000</t>
  </si>
  <si>
    <t>941 0801 8670000 000 000</t>
  </si>
  <si>
    <t>Создание условий для обеспечения услугами по организации досуга и услугами организаций культуры за счет средств областного бюджета</t>
  </si>
  <si>
    <t>Расходы, осуществляемые организациями культуры за счет субсидий, субвенций и иных межбюджетных трансфертов из областного бюджета</t>
  </si>
  <si>
    <t>941 0801 8680000 000 000</t>
  </si>
  <si>
    <t>941 0801 8687000 000 000</t>
  </si>
  <si>
    <t>Организация библиотечного обслуживания населения, комплектование и обеспечение сохранности библиотечных фондов за счет средств областного бюджета</t>
  </si>
  <si>
    <t>Расходы, осуществляемые организациями библиотечного обслуживания населения за счет субсидий, субвенций и иных межбюджетных трансфертов из областного бюджета</t>
  </si>
  <si>
    <t>941 0801 8677036 612 200</t>
  </si>
  <si>
    <t>941 0801 8687036 612 200</t>
  </si>
  <si>
    <t>941 0801 8687036 612 240</t>
  </si>
  <si>
    <t>941 0801 8687036 600 000</t>
  </si>
  <si>
    <t>941 0801 8687036 610 000</t>
  </si>
  <si>
    <t>941 1003 8500000 000 000</t>
  </si>
  <si>
    <t>941 1003 8510000 000 000</t>
  </si>
  <si>
    <t>941 1003 8515000 000 000</t>
  </si>
  <si>
    <t>941 1003 8515020 000 000</t>
  </si>
  <si>
    <t>941 1003 8515020 300 000</t>
  </si>
  <si>
    <t>941 1003 8515020 320 000</t>
  </si>
  <si>
    <t>941 1003 8515020 322 000</t>
  </si>
  <si>
    <t>941 1003 8515020 322 200</t>
  </si>
  <si>
    <t>941 1003 8515020 322 260</t>
  </si>
  <si>
    <t>941 1003 8515020 322 262</t>
  </si>
  <si>
    <t>Расходы, осуществляемые органами местного самоуправления за счет  субсидий, субвенций и иных межбюджетных трансфертов из федерального бюджета</t>
  </si>
  <si>
    <t>941 1003 8600000 000 000</t>
  </si>
  <si>
    <t>941 1003 8610000 000 000</t>
  </si>
  <si>
    <t>941 1003 8617000 000 000</t>
  </si>
  <si>
    <t>941 1003 8617066 000 000</t>
  </si>
  <si>
    <t>941 1003 8617066 300 000</t>
  </si>
  <si>
    <t>941 1003 8617066 320 000</t>
  </si>
  <si>
    <t>941 1003 8617066 322 000</t>
  </si>
  <si>
    <t>941 1003 8617066 322 200</t>
  </si>
  <si>
    <t>941 1003 8617066 322 260</t>
  </si>
  <si>
    <t>941 1003 8617066 322 262</t>
  </si>
  <si>
    <t>941 1003 8719000 000 000</t>
  </si>
  <si>
    <t>941 01048712032 200 000</t>
  </si>
  <si>
    <t>941 0104 8712032 240 000</t>
  </si>
  <si>
    <t>941 0104 8712032 244 000</t>
  </si>
  <si>
    <t>941 0104 8712032 244 300</t>
  </si>
  <si>
    <t>Капитальный ремонт муниципального жилищного фонда</t>
  </si>
  <si>
    <t xml:space="preserve">    бюджетным учреждениям </t>
  </si>
  <si>
    <t xml:space="preserve">       бюджетным учреждениям </t>
  </si>
  <si>
    <t xml:space="preserve">  автономным учреждениям</t>
  </si>
  <si>
    <r>
      <t xml:space="preserve"> </t>
    </r>
    <r>
      <rPr>
        <b/>
        <i/>
        <sz val="8"/>
        <rFont val="Arial CYR"/>
        <family val="0"/>
      </rPr>
      <t xml:space="preserve">           в сфере образования</t>
    </r>
  </si>
  <si>
    <r>
      <t xml:space="preserve">  </t>
    </r>
    <r>
      <rPr>
        <b/>
        <i/>
        <sz val="8"/>
        <rFont val="Arial CYR"/>
        <family val="0"/>
      </rPr>
      <t xml:space="preserve">       в сфере образования</t>
    </r>
  </si>
  <si>
    <t xml:space="preserve">      бюджетным учреждениям </t>
  </si>
  <si>
    <t xml:space="preserve">   бюджетным учреждениям </t>
  </si>
  <si>
    <t xml:space="preserve">из них за счет средств субсидий, предоставляемых </t>
  </si>
  <si>
    <t>___________________________</t>
  </si>
  <si>
    <t>23200</t>
  </si>
  <si>
    <t>23300</t>
  </si>
  <si>
    <t>в том числе заработная плата врачей (включая главных)</t>
  </si>
  <si>
    <t>23310</t>
  </si>
  <si>
    <t xml:space="preserve">из них </t>
  </si>
  <si>
    <t>больницы (диспансеры)</t>
  </si>
  <si>
    <t>23311</t>
  </si>
  <si>
    <t>0901</t>
  </si>
  <si>
    <t>амбулаторно-поликлинические учреждения</t>
  </si>
  <si>
    <t>Услуги связи</t>
  </si>
  <si>
    <t>Транспортные услуги</t>
  </si>
  <si>
    <t>Коммунальные услуги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</si>
  <si>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</si>
  <si>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</si>
  <si>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</si>
  <si>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Резервные фонды</t>
  </si>
  <si>
    <t>Мобилизационная и вневойсковая подготовка</t>
  </si>
  <si>
    <t>Обеспечение пожарной безопасности</t>
  </si>
  <si>
    <t>Сельское хозяйство и рыболовство</t>
  </si>
  <si>
    <t>Транспорт</t>
  </si>
  <si>
    <t>Жилищное хозяйство</t>
  </si>
  <si>
    <t>Коммунальное хозяйство</t>
  </si>
  <si>
    <t>Благоустройство</t>
  </si>
  <si>
    <t>Работы, услуги по содержанию имущества</t>
  </si>
  <si>
    <t>Культура</t>
  </si>
  <si>
    <t>Утвержденные бюджетные назначения</t>
  </si>
  <si>
    <t>Совет депутатов муниципального образования "Приморское городское поселение" Выборгского района Ленинградской области</t>
  </si>
  <si>
    <t xml:space="preserve">Физическая культура </t>
  </si>
  <si>
    <t>951 0000 0000000 000 000</t>
  </si>
  <si>
    <t>Функционирование высшего  должностного лица  субъекта Российской Федерации и муниципального  образования</t>
  </si>
  <si>
    <t>951 0102 0000000 000 000</t>
  </si>
  <si>
    <t>Глава муниципального образования</t>
  </si>
  <si>
    <t>Результат исполнения бюджета (дефицит/профицит)</t>
  </si>
  <si>
    <t>450</t>
  </si>
  <si>
    <t>Код дохода по бюджетной классификации</t>
  </si>
  <si>
    <t>Налог на имущество физических лиц</t>
  </si>
  <si>
    <t>Администрация МО "Приморское городское поселение" Выборгского района Ленинградской области</t>
  </si>
  <si>
    <t>х</t>
  </si>
  <si>
    <t>2. Расходы бюджета</t>
  </si>
  <si>
    <t>Форма 0503117  с.2</t>
  </si>
  <si>
    <t>Дорожное хозяйство (дорожные фонды)</t>
  </si>
  <si>
    <t>941 0409 0000000 000 000</t>
  </si>
  <si>
    <t>941 1101 0000000 000 000</t>
  </si>
  <si>
    <t>951 0103 0000000 000 000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</si>
  <si>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</si>
  <si>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</si>
  <si>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161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</si>
  <si>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</si>
  <si>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</si>
  <si>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162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</si>
  <si>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</si>
  <si>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</si>
  <si>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163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</si>
  <si>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</si>
  <si>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</si>
  <si>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</si>
  <si>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>03100</t>
  </si>
  <si>
    <t>170</t>
  </si>
  <si>
    <t>0503</t>
  </si>
  <si>
    <t>Премирование победителей Всероссийского конкурса на звание "Самое благоустроенное городское (сельское) поселение России"</t>
  </si>
  <si>
    <t>03200</t>
  </si>
  <si>
    <t>0505</t>
  </si>
  <si>
    <t>182 10102000010000 110</t>
  </si>
  <si>
    <t>000 10500000000000 000</t>
  </si>
  <si>
    <t>000 10100000000000 000</t>
  </si>
  <si>
    <t>000 10800000000000 110</t>
  </si>
  <si>
    <t>902 11105035100000 120</t>
  </si>
  <si>
    <t>ВОЗВРАТ ОСТАТКОВ СУБСИДИЙ, СУБВЕНЦИЙ И ИНЫХ МЕЖБЮДЖЕТНЫХ ТРАНСФЕРТОВ, ИМЕЮЩИХ ЦЕЛЕВОЕ НАЗНАЧЕНИЕ, ПРОШЛЫХ ЛЕТ</t>
  </si>
  <si>
    <t>000 21900000000000 151</t>
  </si>
  <si>
    <t>Расходы</t>
  </si>
  <si>
    <t>Оплата труда и начисления на выплаты по оплате труда</t>
  </si>
  <si>
    <t>923 0107 8712032 244 200</t>
  </si>
  <si>
    <t>941 0104 8617133 121 200</t>
  </si>
  <si>
    <t>941 0104 8617133 121 210</t>
  </si>
  <si>
    <t>Расходы бюджета</t>
  </si>
  <si>
    <t>Расходы, осуществляемые за счет средств бюджета муниципального образования за исключением субсидий, субвенций и иных межбюджетных трансфертов из вышестоящих бюджетов</t>
  </si>
  <si>
    <t xml:space="preserve">Выполнение  отдельных функций органами местного самоуправления </t>
  </si>
  <si>
    <t>Проведение мероприятий</t>
  </si>
  <si>
    <t>923 0107 8700000 000 000</t>
  </si>
  <si>
    <t>923 0107 8710000 000 000</t>
  </si>
  <si>
    <t>923 0107 8712000 000 000</t>
  </si>
  <si>
    <t>Оплата работ, услуг</t>
  </si>
  <si>
    <t>923 0107 8712032 244 220</t>
  </si>
  <si>
    <t>923 0107 8000000 000 000</t>
  </si>
  <si>
    <t>923 0100 0000000 000 000</t>
  </si>
  <si>
    <t>ОБЩЕГОСУДАРСТВЕННЫЕ ВОПРОСЫ</t>
  </si>
  <si>
    <t>941 0100 0000000 000 000</t>
  </si>
  <si>
    <t>941 0104 8000000 000 000</t>
  </si>
  <si>
    <t>Расходы, осуществляемые за счет  субсидий, субвенций и иных межбюджетных трансфертов из областного бюджета</t>
  </si>
  <si>
    <t>Выполнение отдельных функций органами местного самоуправления  за счет средств областного бюджета</t>
  </si>
  <si>
    <t>941 0104 8600000 000 000</t>
  </si>
  <si>
    <t>000.01050201000000.610</t>
  </si>
  <si>
    <t>000.01050201100000.610</t>
  </si>
  <si>
    <t>Уменьшение остатков средств бюджетов</t>
  </si>
  <si>
    <t>941 0104 8711004 000 000</t>
  </si>
  <si>
    <t>941 0104 8711004 121 000</t>
  </si>
  <si>
    <t>941 0104 8711004 121 211</t>
  </si>
  <si>
    <t>941 0104 8711004 121 213</t>
  </si>
  <si>
    <t>941 0104 8711004 122 000</t>
  </si>
  <si>
    <t>941 0104 8711004 122 212</t>
  </si>
  <si>
    <t>941 0104 8711004 122 222</t>
  </si>
  <si>
    <t>941 0104 8711004 122 226</t>
  </si>
  <si>
    <t>941 0104 8711004 244 000</t>
  </si>
  <si>
    <t>941 0104 8711004 244 221</t>
  </si>
  <si>
    <t>941 0104 8711004 244 222</t>
  </si>
  <si>
    <t>941 0104 8711004 244 223</t>
  </si>
  <si>
    <t>941 0104 8711004 244 224</t>
  </si>
  <si>
    <t>941 0104 8711004 244 225</t>
  </si>
  <si>
    <t>941 0104 8711004 244 226</t>
  </si>
  <si>
    <t>941 0104 8711004 244 310</t>
  </si>
  <si>
    <t>941 0104 8711004 244 340</t>
  </si>
  <si>
    <t>941 0408 8714000 000 000</t>
  </si>
  <si>
    <t>941 0409 8000000 000 000</t>
  </si>
  <si>
    <t>941 0409 8700000 000 000</t>
  </si>
  <si>
    <t>941 0409 8710000 000 000</t>
  </si>
  <si>
    <t>941 0409 8712000 000 000</t>
  </si>
  <si>
    <t>941 0412 8000000 000 000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</si>
  <si>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</si>
  <si>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</si>
  <si>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</si>
  <si>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</si>
  <si>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</si>
  <si>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</si>
  <si>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</si>
  <si>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</si>
  <si>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</si>
  <si>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</si>
  <si>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</si>
  <si>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</si>
  <si>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</si>
  <si>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</si>
  <si>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</si>
  <si>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</si>
  <si>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</si>
  <si>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</si>
  <si>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</si>
  <si>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</si>
  <si>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</si>
  <si>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</si>
  <si>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</si>
  <si>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</si>
  <si>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</si>
  <si>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</si>
  <si>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</si>
  <si>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</si>
  <si>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</si>
  <si>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</si>
  <si>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</si>
  <si>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</si>
  <si>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</si>
  <si>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08000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</si>
  <si>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</si>
  <si>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</si>
  <si>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</si>
  <si>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</si>
  <si>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</si>
  <si>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</si>
  <si>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</si>
  <si>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</si>
  <si>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</si>
  <si>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</si>
  <si>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</si>
  <si>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</si>
  <si>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Создание условий для обеспечения услугами по организации досуга и услугами организаций культуры</t>
  </si>
  <si>
    <t>941 0801 8771006 600 000</t>
  </si>
  <si>
    <t>941 0801 8771006 610 000</t>
  </si>
  <si>
    <t>941 0801 8771006 611 240</t>
  </si>
  <si>
    <t>941 0801 8771006 611 200</t>
  </si>
  <si>
    <t>941 0801 8780000 000 000</t>
  </si>
  <si>
    <t>941 0801 8781000 000 000</t>
  </si>
  <si>
    <t>Организация библиотечного обслуживания населения, комплектование и обеспечение сохранности библиотечных фондов</t>
  </si>
  <si>
    <t>941 0801 8781006 600 000</t>
  </si>
  <si>
    <t>941 0801 8781006 610 000</t>
  </si>
  <si>
    <t>941 0801 8781006 611 240</t>
  </si>
  <si>
    <t>941 0801 8781006 611 200</t>
  </si>
  <si>
    <t>941 1000 0000000 000 000</t>
  </si>
  <si>
    <t>941 0503 8712052 244 200</t>
  </si>
  <si>
    <t>941 0503 8712052 244 220</t>
  </si>
  <si>
    <t>941 0503 8712052 244 300</t>
  </si>
  <si>
    <t>941 0700 0000000 000 000</t>
  </si>
  <si>
    <t>ОБРАЗОВАНИЕ</t>
  </si>
  <si>
    <t>941 0707 8000000 000 000</t>
  </si>
  <si>
    <t>941 0707 8700000 000 000</t>
  </si>
  <si>
    <t>941 0707 8750000 000 000</t>
  </si>
  <si>
    <t>941 0707 8751000 000 000</t>
  </si>
  <si>
    <t>Организация и осуществление мероприятий по работе с детьми и молодежью, а также организация отдыха детей в каникулярное время</t>
  </si>
  <si>
    <t>941 0707 8751006 600 000</t>
  </si>
  <si>
    <t>941 0707 8751006 610 000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</si>
  <si>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</si>
  <si>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</si>
  <si>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941 0707 8751006 611 200</t>
  </si>
  <si>
    <t>941 0707 8751006 611 240</t>
  </si>
  <si>
    <t>941 0801 8000000 000 000</t>
  </si>
  <si>
    <t>941 0801 8700000 000 000</t>
  </si>
  <si>
    <t>941 0801 8710000 000 000</t>
  </si>
  <si>
    <t>941 0801 8712000 000 000</t>
  </si>
  <si>
    <t>941 0801 8712054 200 000</t>
  </si>
  <si>
    <t>941 0801 8712054 240 000</t>
  </si>
  <si>
    <t>941 0801 8712054 244 200</t>
  </si>
  <si>
    <t>941 0801 8712054 244 300</t>
  </si>
  <si>
    <t>941 0801 8712061 200 000</t>
  </si>
  <si>
    <t>941 0801 8712061 240 000</t>
  </si>
  <si>
    <t>941 0801 8712061 244 200</t>
  </si>
  <si>
    <t>941 0801 8712061 244 220</t>
  </si>
  <si>
    <t xml:space="preserve">941 0801 8770000 000 000 </t>
  </si>
  <si>
    <t xml:space="preserve">941 0801 8771000 000 000 </t>
  </si>
  <si>
    <t>941 0113 8712021 000 000</t>
  </si>
  <si>
    <t>941 0113 8712021 244 000</t>
  </si>
  <si>
    <t>941 0113 8712021 852 290</t>
  </si>
  <si>
    <t>941 0113 8712060 000 000</t>
  </si>
  <si>
    <t>941 0113 8712060 244 000</t>
  </si>
  <si>
    <t>941 0113 8712060 244 226</t>
  </si>
  <si>
    <t>941 0113 8712062 000 000</t>
  </si>
  <si>
    <t>941 0113 8712062 244 000</t>
  </si>
  <si>
    <t>941 0113 8712062 244 226</t>
  </si>
  <si>
    <t>941 0113 8716502 000 000</t>
  </si>
  <si>
    <t>941 0113 8716502 540 000</t>
  </si>
  <si>
    <t>941 0113 8716502 540 251</t>
  </si>
  <si>
    <t>941 0203 8515118 000 000</t>
  </si>
  <si>
    <t>941 0203 8515118 121 000</t>
  </si>
  <si>
    <t>941 0203 8515118 121 211</t>
  </si>
  <si>
    <t>941 0203 8515118 121 213</t>
  </si>
  <si>
    <t>941 0203 8515118 122 000</t>
  </si>
  <si>
    <t>941 0203 8515118 122 222</t>
  </si>
  <si>
    <t>941 0309 8712033 000 000</t>
  </si>
  <si>
    <t>941 0309 8712033 244 000</t>
  </si>
  <si>
    <t>941 0309 8712033 244 226</t>
  </si>
  <si>
    <t>941 0309 8712034 000 000</t>
  </si>
  <si>
    <t>941 0309 8712034 244 000</t>
  </si>
  <si>
    <t>941 0309 8712034 244 226</t>
  </si>
  <si>
    <t>941 0309 8712035 244 000</t>
  </si>
  <si>
    <t>941 0310 8712036 000 000</t>
  </si>
  <si>
    <t>941 0310 8712036 244 000</t>
  </si>
  <si>
    <t>941 0310 8712036 244 225</t>
  </si>
  <si>
    <t>941 0310 8712036 244 226</t>
  </si>
  <si>
    <t>941 0310 8712036 244 340</t>
  </si>
  <si>
    <t>941 0309 8712035 240 000</t>
  </si>
  <si>
    <t>941 0310 8000000 000 000</t>
  </si>
  <si>
    <t>941 0310 8700000 000 000</t>
  </si>
  <si>
    <t>941 0310 8710000 000 000</t>
  </si>
  <si>
    <t>941 0310 8712000 000 000</t>
  </si>
  <si>
    <t>941 0310 8712036 200 000</t>
  </si>
  <si>
    <t>941 0310 8712036 240 000</t>
  </si>
  <si>
    <t>941 0310 8712036 244 200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</si>
  <si>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</si>
  <si>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</si>
  <si>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 xml:space="preserve">     заработную плату</t>
  </si>
  <si>
    <t>00240</t>
  </si>
  <si>
    <t>00241</t>
  </si>
  <si>
    <t>00242</t>
  </si>
  <si>
    <t>00250</t>
  </si>
  <si>
    <t>00251</t>
  </si>
  <si>
    <t>00252</t>
  </si>
  <si>
    <t>00260</t>
  </si>
  <si>
    <t>00261</t>
  </si>
  <si>
    <t>00262</t>
  </si>
  <si>
    <t>00280</t>
  </si>
  <si>
    <t>00281</t>
  </si>
  <si>
    <t>00282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</si>
  <si>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</si>
  <si>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</si>
  <si>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</si>
  <si>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</si>
  <si>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</si>
  <si>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</si>
  <si>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</si>
  <si>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</si>
  <si>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017</t>
  </si>
  <si>
    <t>из них:</t>
  </si>
  <si>
    <t>заработная плата</t>
  </si>
  <si>
    <t>00301</t>
  </si>
  <si>
    <t>018</t>
  </si>
  <si>
    <t>прочие выплаты</t>
  </si>
  <si>
    <t>00302</t>
  </si>
  <si>
    <t>начисления на выплаты по оплате труда</t>
  </si>
  <si>
    <t>00303</t>
  </si>
  <si>
    <t>019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</si>
  <si>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</si>
  <si>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00400</t>
  </si>
  <si>
    <t>0105</t>
  </si>
  <si>
    <t>Депутаты Государственной Думы и их помощники</t>
  </si>
  <si>
    <t>00500</t>
  </si>
  <si>
    <t>0103</t>
  </si>
  <si>
    <t>Расходы на заработную плату работникам учреждений, осуществляемые за счет средств бюджетов бюджетной системы Российской Федерации</t>
  </si>
  <si>
    <t>13000</t>
  </si>
  <si>
    <t xml:space="preserve">           в том числе:</t>
  </si>
  <si>
    <t>13100</t>
  </si>
  <si>
    <t>13101</t>
  </si>
  <si>
    <t>13102</t>
  </si>
  <si>
    <t>в сфере культуры и кинематографии</t>
  </si>
  <si>
    <t>13200</t>
  </si>
  <si>
    <t xml:space="preserve">из них за счет средств субсидий, предоставляемых                                      </t>
  </si>
  <si>
    <t>13201</t>
  </si>
  <si>
    <t>13202</t>
  </si>
  <si>
    <t>в сфере здравоохранения</t>
  </si>
  <si>
    <t>13300</t>
  </si>
  <si>
    <r>
      <t>работников</t>
    </r>
    <r>
      <rPr>
        <b/>
        <i/>
        <strike/>
        <sz val="8"/>
        <color indexed="10"/>
        <rFont val="Arial CYR"/>
        <family val="0"/>
      </rPr>
      <t xml:space="preserve"> </t>
    </r>
    <r>
      <rPr>
        <b/>
        <i/>
        <sz val="8"/>
        <rFont val="Arial CYR"/>
        <family val="0"/>
      </rPr>
      <t xml:space="preserve"> образования</t>
    </r>
  </si>
  <si>
    <t xml:space="preserve">        из них:</t>
  </si>
  <si>
    <t>15101</t>
  </si>
  <si>
    <t>педагогических работников образовательных учреждений</t>
  </si>
  <si>
    <t>15110</t>
  </si>
  <si>
    <t xml:space="preserve">         из них:</t>
  </si>
  <si>
    <t>15111</t>
  </si>
  <si>
    <t>педагогических работников общеобразовательных учреждений</t>
  </si>
  <si>
    <t>15120</t>
  </si>
  <si>
    <t>15121</t>
  </si>
  <si>
    <t>педагогических работников дополнительного образования детей</t>
  </si>
  <si>
    <t>15130</t>
  </si>
  <si>
    <t>15131</t>
  </si>
  <si>
    <t>педагогических работников дошкольных образовательных учреждений</t>
  </si>
  <si>
    <t>15140</t>
  </si>
  <si>
    <t>15141</t>
  </si>
  <si>
    <t>преподавателей и мастеров производственного обучения образовательных учреждений начального профессионального образования</t>
  </si>
  <si>
    <t>15150</t>
  </si>
  <si>
    <t>15151</t>
  </si>
  <si>
    <t>941 0104 8610000 000 000</t>
  </si>
  <si>
    <t>941 0104 8617000 000 000</t>
  </si>
  <si>
    <t>941 0104 8617133 100 000</t>
  </si>
  <si>
    <t>941 0104 8617133 120 000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</si>
  <si>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</si>
  <si>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</si>
  <si>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941 0104 8617133 122 200</t>
  </si>
  <si>
    <t>941 0104 8617133 122 210</t>
  </si>
  <si>
    <t>941 0104 8617133 122 220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</si>
  <si>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</si>
  <si>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</si>
  <si>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941 0104 8617133 200 000</t>
  </si>
  <si>
    <t>941 0104 8617133 240 000</t>
  </si>
  <si>
    <t>941 0104 8617133 244 200</t>
  </si>
  <si>
    <t>941 0104 8617133 244 220</t>
  </si>
  <si>
    <t>941 0104 8617133 244 300</t>
  </si>
  <si>
    <t>Поступление нефинансовых активов</t>
  </si>
  <si>
    <t>941 0104 8617134 200 000</t>
  </si>
  <si>
    <t>941 0104 8617134 240 000</t>
  </si>
  <si>
    <t>941 0104 8617134 244 300</t>
  </si>
  <si>
    <t>941 0104 8700000 000 000</t>
  </si>
  <si>
    <t>941 0104 8710000 000 000</t>
  </si>
  <si>
    <t>941 0104 8711000 000 000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</si>
  <si>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</si>
  <si>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941 0104 8711004 100 000</t>
  </si>
  <si>
    <t>941 0104 8711004 120 000</t>
  </si>
  <si>
    <t>941 0104 8711004 244 200</t>
  </si>
  <si>
    <t>941 0104 8711004 244 220</t>
  </si>
  <si>
    <t>941 0104 8711004 200 000</t>
  </si>
  <si>
    <t>941 0104 8711004 240 000</t>
  </si>
  <si>
    <t>941 0104 8711004 244 300</t>
  </si>
  <si>
    <t>941 0104 8711004 800 000</t>
  </si>
  <si>
    <t>941 0104 8711004 850 000</t>
  </si>
  <si>
    <t>Уплата налогов, сборов и иных платежей</t>
  </si>
  <si>
    <t>941 0104 8712000 000 000</t>
  </si>
  <si>
    <t>941 0104 8712028 200 000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</si>
  <si>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</si>
  <si>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03400</t>
  </si>
  <si>
    <t>0603</t>
  </si>
  <si>
    <t>Охрана и использование объектов животного мира</t>
  </si>
  <si>
    <t>03500</t>
  </si>
  <si>
    <t>Охрана и использование охотничьих ресурсов</t>
  </si>
  <si>
    <t>03501</t>
  </si>
  <si>
    <t>Охрана и использование объектов животного мира (за исключением охотничьих ресурсов и водных биологических ресурсов)</t>
  </si>
  <si>
    <t>03502</t>
  </si>
  <si>
    <t>Поддержка развития дошкольных образовательных учреждений в субъектах Российской Федерации</t>
  </si>
  <si>
    <t>03600</t>
  </si>
  <si>
    <t>Расходы, направленные на ликвидацию очередей на зачисление детей в возрасте от трех до семи лет в дошкольные образовательные учреждения</t>
  </si>
  <si>
    <t>03610</t>
  </si>
  <si>
    <t>заработная плата воспитателей</t>
  </si>
  <si>
    <t>23120</t>
  </si>
  <si>
    <t>23121</t>
  </si>
  <si>
    <t>23122</t>
  </si>
  <si>
    <t>23123</t>
  </si>
  <si>
    <t>23124</t>
  </si>
  <si>
    <t>23125</t>
  </si>
  <si>
    <t>23126</t>
  </si>
  <si>
    <t>Мероприятия по оказанию поддержки гражданам, пострадавшим в результате пожара муниципального жилищного фонда</t>
  </si>
  <si>
    <t>Расходы на реализацию подпрограммы "ОЖМС" ФЦП "Жилище" на 2011-2015 годы</t>
  </si>
  <si>
    <t>Мероприятия по реализации подпрограммы "ОЖМС" ФЦП "Жилище" на 2011-2015 годы</t>
  </si>
  <si>
    <t>/</t>
  </si>
  <si>
    <t>=</t>
  </si>
  <si>
    <t>С.В.Слобожанюк</t>
  </si>
  <si>
    <t>941 0408 8714402 810 242</t>
  </si>
  <si>
    <t>941 0409 8610000 000 000</t>
  </si>
  <si>
    <t>941 0409 8600000 000 000</t>
  </si>
  <si>
    <t>941 0409 8617000 000 000</t>
  </si>
  <si>
    <t>на 01 ноября  2014 г.</t>
  </si>
  <si>
    <t>Ежегодный членский взнос в ассоциацию "Совет муниципальных образований Ленинградской области"</t>
  </si>
  <si>
    <t>941 0409  8712042 000 000</t>
  </si>
  <si>
    <t>941 0409  8712042 200 000</t>
  </si>
  <si>
    <t>941 0409  8712042 240 000</t>
  </si>
  <si>
    <t>941 0409  8712042 244 000</t>
  </si>
  <si>
    <t>941 0409  8712042 244 200</t>
  </si>
  <si>
    <t>941 0409  8712042 244 220</t>
  </si>
  <si>
    <t>941 0409  8712042 244 225</t>
  </si>
  <si>
    <t>941 0409  8712042 244 226</t>
  </si>
  <si>
    <t>941 0409  8712042 244 300</t>
  </si>
  <si>
    <t>941 0409  8712042 244 310</t>
  </si>
  <si>
    <t>941 0501 8712045 244 310</t>
  </si>
  <si>
    <t>на 1 ноября 2014 года</t>
  </si>
  <si>
    <t>П.Е. Трегубова</t>
  </si>
  <si>
    <t>С.В. Слобожанюк</t>
  </si>
  <si>
    <t xml:space="preserve">                           Исполняющий обязанности  главы администрации                                     </t>
  </si>
  <si>
    <t xml:space="preserve">                           Главный бухгалтер</t>
  </si>
  <si>
    <t>05 ноября 2014 г.</t>
  </si>
  <si>
    <t>14302</t>
  </si>
  <si>
    <t>14400</t>
  </si>
  <si>
    <t>14401</t>
  </si>
  <si>
    <t>14402</t>
  </si>
  <si>
    <t>14500</t>
  </si>
  <si>
    <t>14501</t>
  </si>
  <si>
    <t>14502</t>
  </si>
  <si>
    <t>14600</t>
  </si>
  <si>
    <t>14601</t>
  </si>
  <si>
    <t>14602</t>
  </si>
  <si>
    <t>Прирост расходов по фонду оплаты труда (с начислениями) к отчетному финансовому году</t>
  </si>
  <si>
    <t>преподавателей и мастеров производственного обучения образовательных учреждений среднего профессионального образования</t>
  </si>
  <si>
    <t>15160</t>
  </si>
  <si>
    <t>15161</t>
  </si>
  <si>
    <t>преподавателей образовательных учреждений высшего профессионального образования</t>
  </si>
  <si>
    <t>15170</t>
  </si>
  <si>
    <t>15171</t>
  </si>
  <si>
    <t>работников культуры</t>
  </si>
  <si>
    <t>15200</t>
  </si>
  <si>
    <t>15201</t>
  </si>
  <si>
    <t>работников здравоохранения</t>
  </si>
  <si>
    <t>15300</t>
  </si>
  <si>
    <t>15301</t>
  </si>
  <si>
    <t>врачей</t>
  </si>
  <si>
    <t>15310</t>
  </si>
  <si>
    <t>15311</t>
  </si>
  <si>
    <t>среднего медицинского персонала</t>
  </si>
  <si>
    <t>15320</t>
  </si>
  <si>
    <t xml:space="preserve">       из них:</t>
  </si>
  <si>
    <t>15321</t>
  </si>
  <si>
    <t>младшего медицинского персонала</t>
  </si>
  <si>
    <t>15330</t>
  </si>
  <si>
    <t>15331</t>
  </si>
  <si>
    <t>социальных работников</t>
  </si>
  <si>
    <t>15400</t>
  </si>
  <si>
    <t>15401</t>
  </si>
  <si>
    <t>работников физической культуры и спорта</t>
  </si>
  <si>
    <t>15500</t>
  </si>
  <si>
    <t>15501</t>
  </si>
  <si>
    <t>научных сотрудников</t>
  </si>
  <si>
    <t>15600</t>
  </si>
  <si>
    <t>15601</t>
  </si>
  <si>
    <t>РАЗДЕЛ II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</si>
  <si>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</si>
  <si>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>Расходы на выплату стипендий</t>
  </si>
  <si>
    <t>22340</t>
  </si>
  <si>
    <t>из них в учебных заведениях: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</si>
  <si>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</si>
  <si>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</si>
  <si>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</si>
  <si>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</si>
  <si>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>начального профессионального образования</t>
  </si>
  <si>
    <t>22343</t>
  </si>
  <si>
    <t>Средний размер стипендии</t>
  </si>
  <si>
    <t>22350</t>
  </si>
  <si>
    <t>в том числе в учебных заведениях:</t>
  </si>
  <si>
    <t>22351</t>
  </si>
  <si>
    <t>22352</t>
  </si>
  <si>
    <t>22353</t>
  </si>
  <si>
    <t>22500</t>
  </si>
  <si>
    <t xml:space="preserve">    в том числе                                  бюджетных учреждений </t>
  </si>
  <si>
    <t>22510</t>
  </si>
  <si>
    <t>автономных учреждений</t>
  </si>
  <si>
    <t>22520</t>
  </si>
  <si>
    <t>22600</t>
  </si>
  <si>
    <t>22610</t>
  </si>
  <si>
    <t>22620</t>
  </si>
  <si>
    <t xml:space="preserve">Расходы на заработную плату работникам учреждений </t>
  </si>
  <si>
    <t>23000</t>
  </si>
  <si>
    <t>в сфере образования</t>
  </si>
  <si>
    <t>23100</t>
  </si>
  <si>
    <t>в том числе заработная плата педагогических работников (кроме воспитателей)</t>
  </si>
  <si>
    <t>23110</t>
  </si>
  <si>
    <t>из них в образовательных учреждениях</t>
  </si>
  <si>
    <t>дошкольных</t>
  </si>
  <si>
    <t>23111</t>
  </si>
  <si>
    <t>0701</t>
  </si>
  <si>
    <t>общеобразовательных (начального общего, основного общего, среднего (полного) общего образования</t>
  </si>
  <si>
    <t>23112</t>
  </si>
  <si>
    <t>23113</t>
  </si>
  <si>
    <t>0703</t>
  </si>
  <si>
    <t>23114</t>
  </si>
  <si>
    <t>0704</t>
  </si>
  <si>
    <t>дополнительного образования</t>
  </si>
  <si>
    <t>23115</t>
  </si>
  <si>
    <t>прочих</t>
  </si>
  <si>
    <t>23116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</si>
  <si>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</si>
  <si>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</si>
  <si>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</si>
  <si>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000 20202216000000 151</t>
  </si>
  <si>
    <t>000 202002216100000 151</t>
  </si>
  <si>
    <t>Мероприятия по капитальному ремонту и ремонту дворовых территорий многоквартирных домов населенных пунктов Ленинградской области</t>
  </si>
  <si>
    <t>Мероприятия по капитальному ремонту и ремонту автомобильных дорог обего пользования местного значения, в том числе в населенных пунктах Ленинградской области</t>
  </si>
  <si>
    <t xml:space="preserve">941 202 02216 10 0000 151 </t>
  </si>
  <si>
    <t>941 202 02216 10 0000 151</t>
  </si>
  <si>
    <t>Начисления на выплаты по оплате труда</t>
  </si>
  <si>
    <t>Прочие расходы</t>
  </si>
  <si>
    <t>Прочие выплаты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</si>
  <si>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</si>
  <si>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941 0801 0000000 000 000</t>
  </si>
  <si>
    <t>Пенсионное обеспечение</t>
  </si>
  <si>
    <t>Социальное  обеспечение  населения</t>
  </si>
  <si>
    <t>941 1003 0000000 000 000</t>
  </si>
  <si>
    <t>941 1301 0000000 000 000</t>
  </si>
  <si>
    <t>Процентные платежи по муниципальному долгу</t>
  </si>
  <si>
    <t xml:space="preserve">                                  3. Источники финансирования дефицита бюджета</t>
  </si>
  <si>
    <t>Администрация муниципального образования "Приморское городское поселение" Выборгского района Ленинградской области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</si>
  <si>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</si>
  <si>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первичных мер пожарной безопасности в границах населенных пунктов муниципальных образований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</si>
  <si>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</si>
  <si>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</si>
  <si>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</si>
  <si>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</si>
  <si>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</si>
  <si>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</si>
  <si>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</si>
  <si>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</si>
  <si>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05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</si>
  <si>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</si>
  <si>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</si>
  <si>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</t>
  </si>
  <si>
    <t>02916</t>
  </si>
  <si>
    <t>02917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</si>
  <si>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</si>
  <si>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</si>
  <si>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</si>
  <si>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</si>
  <si>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941 21905000100000 151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</si>
  <si>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</si>
  <si>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</si>
  <si>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</si>
  <si>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</si>
  <si>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</si>
  <si>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</si>
  <si>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</si>
  <si>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</si>
  <si>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</si>
  <si>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</t>
  </si>
  <si>
    <t>03000</t>
  </si>
  <si>
    <t>160</t>
  </si>
  <si>
    <t>0502</t>
  </si>
  <si>
    <t xml:space="preserve">Иные межбюджетные трансферты </t>
  </si>
  <si>
    <t>000 20204000000000 151</t>
  </si>
  <si>
    <t>Прочие межбюджетные трансферты, передаваемые бюджетам</t>
  </si>
  <si>
    <t>000 20204999000000 151</t>
  </si>
  <si>
    <t>Организация мер по организации территории поселений (приобретение детской площадки)</t>
  </si>
  <si>
    <t>000 20204999100000 151</t>
  </si>
  <si>
    <t>Обеспечение мер для развития физической культуры и спорта (приобретение хоккейной формы и теннисного стола)</t>
  </si>
  <si>
    <t>Ведомственная целевая программа "Развитие части территории муниципального образования Приморское городское поселение" Выборгского района Ленинградской области на 2014 год</t>
  </si>
  <si>
    <t>941 0409 8712305 000 000</t>
  </si>
  <si>
    <t>941 0409 8712305 244 000</t>
  </si>
  <si>
    <t>941 0409 8712305 244 225</t>
  </si>
  <si>
    <t>Уменьшение прочих остатков средств бюджетов</t>
  </si>
  <si>
    <t>Уменьшение прочих остатков денежных средств бюджетов поселений</t>
  </si>
  <si>
    <t>Код расходов                                      по бюджетной классификации</t>
  </si>
  <si>
    <t>941 0104 0000000 000 000</t>
  </si>
  <si>
    <t>Центральный аппарат</t>
  </si>
  <si>
    <t>Иные 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</si>
  <si>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</si>
  <si>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</si>
  <si>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04300</t>
  </si>
  <si>
    <t>0709</t>
  </si>
  <si>
    <t>Мероприятия в сфере культуры и кинематографии</t>
  </si>
  <si>
    <t>04400</t>
  </si>
  <si>
    <t>0800</t>
  </si>
  <si>
    <t>Комплектование книжных фондов библиотек 
муниципальных образований и государственных библиотек городов Москвы и Санкт-Петербурга</t>
  </si>
  <si>
    <t>04401</t>
  </si>
  <si>
    <t>0801</t>
  </si>
  <si>
    <t>Оснащение общедоступных библиотек субъектов Российской Федерации, входящих в состав Северо-Кавказского Федерального округа, литературой и компьютерами с выходом в Интернет</t>
  </si>
  <si>
    <t>04402</t>
  </si>
  <si>
    <t>Гранты в области науки, культуры, искусства и средств массовой информации</t>
  </si>
  <si>
    <t>04403</t>
  </si>
  <si>
    <t xml:space="preserve">Осуществление полномочий Российской Федерации по государственной охране объектов культурного наследия федерального значения </t>
  </si>
  <si>
    <t>04500</t>
  </si>
  <si>
    <t>Совершенствование организации медицинской помощи пострадавшим при дорожно-транспортных происшествиях</t>
  </si>
  <si>
    <t>04800</t>
  </si>
  <si>
    <t>0900</t>
  </si>
  <si>
    <t>Совершенствование медицинской помощи больным с сосудистыми заболеваниями</t>
  </si>
  <si>
    <t>04900</t>
  </si>
  <si>
    <t>Высокотехнологичные виды медицинской помощи</t>
  </si>
  <si>
    <t>05000</t>
  </si>
  <si>
    <t>Мероприятия, направленные на обследование населения 
с целью выявления туберкулеза, лечения больных туберкулезом, профилактические мероприятия</t>
  </si>
  <si>
    <t>05100</t>
  </si>
  <si>
    <t>Закупки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</si>
  <si>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05200</t>
  </si>
  <si>
    <t>Закупки оборудования и расходных материалов для неонатального и аудиологического скрининга</t>
  </si>
  <si>
    <t>05300</t>
  </si>
  <si>
    <t>941 0412 8700000 000 000</t>
  </si>
  <si>
    <t>941 0412 8710000 000 000</t>
  </si>
  <si>
    <t>941 0412 8712000 000 000</t>
  </si>
  <si>
    <t>941 0409 8712057 200 000</t>
  </si>
  <si>
    <t>941 0409 8712057 240 000</t>
  </si>
  <si>
    <t>941 0409 8712057 244 200</t>
  </si>
  <si>
    <t>941 0409 8712057 244 220</t>
  </si>
  <si>
    <t>941 0412 8712039 200 000</t>
  </si>
  <si>
    <t>941 0412 8712039 240 000</t>
  </si>
  <si>
    <t>941 0412 8712039 244 200</t>
  </si>
  <si>
    <t>941 0412 8712039 244 220</t>
  </si>
  <si>
    <t>941 0500 0000000 000 000</t>
  </si>
  <si>
    <t>ЖИЛИЩНО-КОММУНАЛЬНОЕ ХОЗЯЙСТВО</t>
  </si>
  <si>
    <t>941 0501 8000000 000 000</t>
  </si>
  <si>
    <t>941 0501 8700000 000 000</t>
  </si>
  <si>
    <t>941 0501 8710000 000 000</t>
  </si>
  <si>
    <t>941 0501 8712000 000 000</t>
  </si>
  <si>
    <t>941 0501 8712045 200 000</t>
  </si>
  <si>
    <t>941 0501 8712045 240 000</t>
  </si>
  <si>
    <t>941 0501 8712045 244 200</t>
  </si>
  <si>
    <t>941 0501 8712045 244 220</t>
  </si>
  <si>
    <t>941 0501 8712045 244 300</t>
  </si>
  <si>
    <t>941 0501 8718000 000 000</t>
  </si>
  <si>
    <t>941 0501 8718614 200 000</t>
  </si>
  <si>
    <t>941 0501 8718614 240 000</t>
  </si>
  <si>
    <t>941 0501 8718614 244 200</t>
  </si>
  <si>
    <t>941 0501 8718614 244 220</t>
  </si>
  <si>
    <t>941 0501 8718615 400 000</t>
  </si>
  <si>
    <t>941 0501 8718615 410 000</t>
  </si>
  <si>
    <t>941 0501 8718615 412 300</t>
  </si>
  <si>
    <t>941 0502 8000000 000 000</t>
  </si>
  <si>
    <t>941 0502 8700000 000 000</t>
  </si>
  <si>
    <t>941 0502 8710000 000 000</t>
  </si>
  <si>
    <t>941 0502 8712000 000 000</t>
  </si>
  <si>
    <t>941 0502 8712047 200 000</t>
  </si>
  <si>
    <t>941 0502 8712047 240 000</t>
  </si>
  <si>
    <t>941 0502 8712047 244 200</t>
  </si>
  <si>
    <t>941 0502 8712047 244 220</t>
  </si>
  <si>
    <t>941 0502 8712047 244 300</t>
  </si>
  <si>
    <t>941 0502 8716000 000 000</t>
  </si>
  <si>
    <t>941 0502 8716517 500 000</t>
  </si>
  <si>
    <t>941 0502 8716517 540 200</t>
  </si>
  <si>
    <t>941 0502 8716517 540 250</t>
  </si>
  <si>
    <t>941 0502 8718000 000 000</t>
  </si>
  <si>
    <t>941 0502 8718605 200 000</t>
  </si>
  <si>
    <t>941 0502 8718605 240 000</t>
  </si>
  <si>
    <t>941 0502 8718605 244 200</t>
  </si>
  <si>
    <t>941 0502 8718605 244 220</t>
  </si>
  <si>
    <t>941 0503 8000000 000 000</t>
  </si>
  <si>
    <t>941 0503 8700000 000 000</t>
  </si>
  <si>
    <t>941 0503 8710000 000 000</t>
  </si>
  <si>
    <t>941 0503 8712000 000 000</t>
  </si>
  <si>
    <t>941 0503 8712048 200 000</t>
  </si>
  <si>
    <t>941 0503 8712048 240 000</t>
  </si>
  <si>
    <t>941 0503 8712048 244 000</t>
  </si>
  <si>
    <t>941 0503 8712048 244 200</t>
  </si>
  <si>
    <t>941 0503 8712048 244 220</t>
  </si>
  <si>
    <t>941 0503 8712049 200 000</t>
  </si>
  <si>
    <t>941 0503 8712049 240 000</t>
  </si>
  <si>
    <t>941 0503 8712049 244 200</t>
  </si>
  <si>
    <t>941 0503 8712049 244 220</t>
  </si>
  <si>
    <t>941 0503 8712050 200 000</t>
  </si>
  <si>
    <t>941 0503 8712050 240 000</t>
  </si>
  <si>
    <t>941 0503 8712051 200 000</t>
  </si>
  <si>
    <t>941 0503 8712051 240 000</t>
  </si>
  <si>
    <t>941 0503 8712051 244 200</t>
  </si>
  <si>
    <t>941 0503 8712051 244 220</t>
  </si>
  <si>
    <t>941 0503 8712050 244 200</t>
  </si>
  <si>
    <t>941 0503 8712050 244 220</t>
  </si>
  <si>
    <t>941 0503 8712051 244 300</t>
  </si>
  <si>
    <t>941 0503 8712052 200 000</t>
  </si>
  <si>
    <t>941 0503 8712052 240 000</t>
  </si>
  <si>
    <t>941 0409 8617088 244 000</t>
  </si>
  <si>
    <t>941 0409 8617088 244 225</t>
  </si>
  <si>
    <t>Ведомственная целевая программа "Ремонт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 муниципального образования "Приморское городское поселение" Выборгского района Ленинградской области на 2014 год.</t>
  </si>
  <si>
    <t>941 0409 8712316 000 000</t>
  </si>
  <si>
    <t>941 0409 8712316 244 000</t>
  </si>
  <si>
    <t>941 0409 8712316 244 225</t>
  </si>
  <si>
    <t>941 0503 8712052 244 226</t>
  </si>
  <si>
    <t>Поддержка муниципальных образований Ленинградской области по развитию общественной инфраструктуры муниципального значения Ленинградской области</t>
  </si>
  <si>
    <t>941 0503 8617202 000 000</t>
  </si>
  <si>
    <t>941 0503 8617088 000 000</t>
  </si>
  <si>
    <t>941 0503 8617088 244 000</t>
  </si>
  <si>
    <t xml:space="preserve">941 0503 8617088 244 310 </t>
  </si>
  <si>
    <t>941 0502 8718605 000 000</t>
  </si>
  <si>
    <t xml:space="preserve">Справочная таблица к отчету об исполнении консолидированного бюджета субъекта Российской Федерации </t>
  </si>
  <si>
    <t>0503387</t>
  </si>
  <si>
    <t>Наименование бюджета</t>
  </si>
  <si>
    <t>Бюджет муниципального образования "Приморское городское поселение" Выборгского района Ленинградской области</t>
  </si>
  <si>
    <t>Периодичность: месячная</t>
  </si>
  <si>
    <t>Единица измерения:  руб. (с точностью до двух десятичных знаков)</t>
  </si>
  <si>
    <t>по ОКЕИ</t>
  </si>
  <si>
    <t>Код расхода по классификации расходов бюджетов</t>
  </si>
  <si>
    <t>Утверждено законом о бюджете, нормативными правовыми актами о бюджете*</t>
  </si>
  <si>
    <t>консолидированный бюджет субъекта Российской Федерации</t>
  </si>
  <si>
    <t>бюджет субъекта Российской Федерации</t>
  </si>
  <si>
    <t>941 0104 8712028 000 000</t>
  </si>
  <si>
    <t>941 0104 8712028 244 000</t>
  </si>
  <si>
    <t>941 0104 8712028 244 226</t>
  </si>
  <si>
    <t>941 0104 8716516 540 000</t>
  </si>
  <si>
    <t>941 0104 8716516 000 000</t>
  </si>
  <si>
    <t>941 0104 8716516 540 251</t>
  </si>
  <si>
    <t>941 0106 8716501 000 000</t>
  </si>
  <si>
    <t>941 0106 8716501 540 251</t>
  </si>
  <si>
    <t>941 0106 8716501 540 000</t>
  </si>
  <si>
    <t>941 0111 8719701 000 000</t>
  </si>
  <si>
    <t>941 0111 8719701 870 000</t>
  </si>
  <si>
    <t>941 0111 8719701 870 290</t>
  </si>
  <si>
    <t>Поощрение лучших учителей</t>
  </si>
  <si>
    <t>04000</t>
  </si>
  <si>
    <t>290</t>
  </si>
  <si>
    <t>Прочая закупка товаров, работ и услуг для обеспечения государственных (муниципальных) нужд</t>
  </si>
  <si>
    <t xml:space="preserve">Мероприятия в сфере административных правоотношений </t>
  </si>
  <si>
    <t>Уплата прочих налогов, сборов и иных платежей</t>
  </si>
  <si>
    <t>941 0104 8617133 121 000</t>
  </si>
  <si>
    <t>923 0107 8712032 000 000</t>
  </si>
  <si>
    <t>941 0300 0000000 000 000</t>
  </si>
  <si>
    <t>НАЦИОНАЛЬНАЯ БЕЗОПАСНОСТЬ И ПРАВООХРАНИТЕЛЬНАЯ ДЕЯТЕЛЬНОСТЬ</t>
  </si>
  <si>
    <t>941 0309 8000000 000 000</t>
  </si>
  <si>
    <t>941 0309 8700000 000 000</t>
  </si>
  <si>
    <t>941 0309 8710000 000 000</t>
  </si>
  <si>
    <t>941 0309 8712000 000 000</t>
  </si>
  <si>
    <t>941 0309 8712033 200 000</t>
  </si>
  <si>
    <t>941 0309 8712033 240 000</t>
  </si>
  <si>
    <t>941 0203 8515118 122 200</t>
  </si>
  <si>
    <t>941 0203 8515118 122 220</t>
  </si>
  <si>
    <t>941 0309 8712033 244 200</t>
  </si>
  <si>
    <t>941 0309 8712033 244 220</t>
  </si>
  <si>
    <t>941 0309 8712034 200 000</t>
  </si>
  <si>
    <t>941 0309 8712034 240 000</t>
  </si>
  <si>
    <t>941 0309 8712034 244 200</t>
  </si>
  <si>
    <t>941 0309 8712034 244 220</t>
  </si>
  <si>
    <t>941 0309 8712035 200 000</t>
  </si>
  <si>
    <t>Безвозмездные перечисления бюджетам</t>
  </si>
  <si>
    <t>941 0310 8712036 244 220</t>
  </si>
  <si>
    <t>941 0310 8712036 244 300</t>
  </si>
  <si>
    <t>941 0310 8718000 000 000</t>
  </si>
  <si>
    <t>Бюджетные инвестиции в объекты капитального строительства собственности муниципальных образований</t>
  </si>
  <si>
    <t>941 0310 8718619 400 000</t>
  </si>
  <si>
    <t>941 0310 8718619 410 000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</si>
  <si>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</si>
  <si>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</si>
  <si>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941 0310 8718619 414 300</t>
  </si>
  <si>
    <t>941 0400 0000000 000 000</t>
  </si>
  <si>
    <t>НАЦИОНАЛЬНАЯ ЭКОНОМИКА</t>
  </si>
  <si>
    <t>941 0405 8714000 000 000</t>
  </si>
  <si>
    <t>941 0405 8000000 000 000</t>
  </si>
  <si>
    <t>941 0405 8700000 000 000</t>
  </si>
  <si>
    <t>941 0405 8710000 000 000</t>
  </si>
  <si>
    <t>Предоставление субсидий юридическим лицам</t>
  </si>
  <si>
    <t>941 0405 8714401 810 000</t>
  </si>
  <si>
    <t>941 0405 8714401 810 200</t>
  </si>
  <si>
    <t>941 0405 8714401 810 240</t>
  </si>
  <si>
    <t>Безвозмездные перечисления организациям</t>
  </si>
  <si>
    <t>941 0408 8000000 000 000</t>
  </si>
  <si>
    <t>941 0408 8700000 000 000</t>
  </si>
  <si>
    <t>941 0408 8710000 000 000</t>
  </si>
  <si>
    <t>941 0801 8677036 612 000</t>
  </si>
  <si>
    <t>941 0801 8677036 612 241</t>
  </si>
  <si>
    <t>941 0801 8687036 612 241</t>
  </si>
  <si>
    <t>941 0801 8687036 612 000</t>
  </si>
  <si>
    <t>941 0801 8687036 000 000</t>
  </si>
  <si>
    <t>24332</t>
  </si>
  <si>
    <t>24333</t>
  </si>
  <si>
    <t>24334</t>
  </si>
  <si>
    <t>24335</t>
  </si>
  <si>
    <t>24336</t>
  </si>
  <si>
    <t>24400</t>
  </si>
  <si>
    <t>24500</t>
  </si>
  <si>
    <t>24600</t>
  </si>
  <si>
    <t>25000</t>
  </si>
  <si>
    <t>25001</t>
  </si>
  <si>
    <t>25100</t>
  </si>
  <si>
    <t>работников  образования</t>
  </si>
  <si>
    <t>25101</t>
  </si>
  <si>
    <t>25110</t>
  </si>
  <si>
    <t>25111</t>
  </si>
  <si>
    <t>25120</t>
  </si>
  <si>
    <t>25121</t>
  </si>
  <si>
    <t>25130</t>
  </si>
  <si>
    <t>25131</t>
  </si>
  <si>
    <t>25140</t>
  </si>
  <si>
    <t>25141</t>
  </si>
  <si>
    <t>25150</t>
  </si>
  <si>
    <t>25151</t>
  </si>
  <si>
    <t>25160</t>
  </si>
  <si>
    <t>25161</t>
  </si>
  <si>
    <t>25170</t>
  </si>
  <si>
    <t>25171</t>
  </si>
  <si>
    <t>941 0203 8515000 000 000</t>
  </si>
  <si>
    <t>Расходы, осуществляемые за счет  субсидий, субвенций и иных межбюджетных трансфертов из федерального бюджета</t>
  </si>
  <si>
    <t>Выполнение  отдельных функций органами местного самоуправления  за счет средств федерального бюджета</t>
  </si>
  <si>
    <t>941 0203 8515118 100 000</t>
  </si>
  <si>
    <t>941 0203 8515118 120 000</t>
  </si>
  <si>
    <t>941 0203 8515118 121 200</t>
  </si>
  <si>
    <t>941 0203 8515118 121 210</t>
  </si>
  <si>
    <t>Доходы от уплаты акцизов на автомобильный бензин, производимый на территории Российской Федерации, зачисляемые в консолидируемые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</si>
  <si>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</si>
  <si>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</si>
  <si>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941 0502 8712047 244 310</t>
  </si>
  <si>
    <t>Строительство газопровода</t>
  </si>
  <si>
    <t>941 0502 8718605 244 226</t>
  </si>
  <si>
    <t>941 0502 8718605 244 000</t>
  </si>
  <si>
    <t>03812</t>
  </si>
  <si>
    <t>пополнение фондов школьных библиотек</t>
  </si>
  <si>
    <t>03813</t>
  </si>
  <si>
    <t>развитие школьной инфраструктуры</t>
  </si>
  <si>
    <t>03814</t>
  </si>
  <si>
    <t>повышение квалификации, профессиональной переподготовки руководителей общеобразовательных учреждений и учителей</t>
  </si>
  <si>
    <t>03815</t>
  </si>
  <si>
    <t xml:space="preserve"> дистанционное обучение для обучающихся </t>
  </si>
  <si>
    <t>03816</t>
  </si>
  <si>
    <t>941 0104 8716516 540 200</t>
  </si>
  <si>
    <t>941 0104 8716516 540 250</t>
  </si>
  <si>
    <t>941 0106 8000000 000 000</t>
  </si>
  <si>
    <t>941 0106 8700000 000 000</t>
  </si>
  <si>
    <t>941 0106 8710000 000 000</t>
  </si>
  <si>
    <t>941 0106 8716000 000 000</t>
  </si>
  <si>
    <t>941 0106 8716501 500 000</t>
  </si>
  <si>
    <t>941 0106 8716501 540 200</t>
  </si>
  <si>
    <t>941 0106 8716501 540 250</t>
  </si>
  <si>
    <t>941 0111 8000000 000 000</t>
  </si>
  <si>
    <t>941 0111 8700000 000 000</t>
  </si>
  <si>
    <t>941 0111 8710000 000 000</t>
  </si>
  <si>
    <t>941 0111 8719000 000 000</t>
  </si>
  <si>
    <t>Иные расходы, направленные на решение вопросов местного значения</t>
  </si>
  <si>
    <t>941 0111 8719701 800 000</t>
  </si>
  <si>
    <t>941 0111 8719701 870 200</t>
  </si>
  <si>
    <t>941 0113 8000000 000 000</t>
  </si>
  <si>
    <t>941 0113 8700000 000 000</t>
  </si>
  <si>
    <t>941 0113 8712000 000 000</t>
  </si>
  <si>
    <t>941 0113 8710000 000 000</t>
  </si>
  <si>
    <t>941 0113 8712021 200 000</t>
  </si>
  <si>
    <t>941 0113 8712021 240 000</t>
  </si>
  <si>
    <t>923 0107 8712032 244 226</t>
  </si>
  <si>
    <t>941 0104 8617133 121 211</t>
  </si>
  <si>
    <t>941 0104 8617133 121 213</t>
  </si>
  <si>
    <t>941 0104 8617133 122 212</t>
  </si>
  <si>
    <t>941 0104 8617133 122 222</t>
  </si>
  <si>
    <t>941 0104 8617133 122 226</t>
  </si>
  <si>
    <t>941 0104 8617133 244 221</t>
  </si>
  <si>
    <t>941 0104 8617133 244 225</t>
  </si>
  <si>
    <t>941 0104 8617133 244 226</t>
  </si>
  <si>
    <t>941 0104 8617133 244 310</t>
  </si>
  <si>
    <t>941 0104 8617133 244 340</t>
  </si>
  <si>
    <t>941 0412 8712039 244 000</t>
  </si>
  <si>
    <t>941 0412 8712039 000 000</t>
  </si>
  <si>
    <t>941 0412 8712039 244 226</t>
  </si>
  <si>
    <t>941 0501 8712045 000 000</t>
  </si>
  <si>
    <t>941 0501 8712045 244 000</t>
  </si>
  <si>
    <t>941 0501 8712045 244 225</t>
  </si>
  <si>
    <t>941 0501 8712045 244 340</t>
  </si>
  <si>
    <t>941 0501 8712045 244 226</t>
  </si>
  <si>
    <t>941 0501 8718615 000 000</t>
  </si>
  <si>
    <t>941 0501 8718615 412 000</t>
  </si>
  <si>
    <t>941 0501 8718615 412 310</t>
  </si>
  <si>
    <t>941 0502 8712047 000 000</t>
  </si>
  <si>
    <t>941 0502 8712047 244 000</t>
  </si>
  <si>
    <t>941 0502 8712047 244 225</t>
  </si>
  <si>
    <t>941 0502 8712047 244 226</t>
  </si>
  <si>
    <t>941 0502 8712047 244 340</t>
  </si>
  <si>
    <t>941 0502 8716517 540 000</t>
  </si>
  <si>
    <t>941 0502 8716517 540 251</t>
  </si>
  <si>
    <t>941 0503 8712048 000 000</t>
  </si>
  <si>
    <t>941 0503 8712048 244 223</t>
  </si>
  <si>
    <t>941 0503 8712048 244 225</t>
  </si>
  <si>
    <t>941 0503 8712049 244 000</t>
  </si>
  <si>
    <t>941 0503 8712049 244 225</t>
  </si>
  <si>
    <t>941 0503 8712050 000 000</t>
  </si>
  <si>
    <t>941 0503 8712050 244 000</t>
  </si>
  <si>
    <t>941 0503 8712050 244 225</t>
  </si>
  <si>
    <t>941 0503 8712051 000 000</t>
  </si>
  <si>
    <t>941 0503 8712051 244 000</t>
  </si>
  <si>
    <t>941 0503 8712051 244 225</t>
  </si>
  <si>
    <t>941 0503 8712051 244 226</t>
  </si>
  <si>
    <t>941 1101 87Ф1006 000 000</t>
  </si>
  <si>
    <t>941 1101 87Ф1006  611 000</t>
  </si>
  <si>
    <t>941 1101 87Ф1006  611 241</t>
  </si>
  <si>
    <t>941 0104 8711004 852 000</t>
  </si>
  <si>
    <t>941 0104 8711004 852 290</t>
  </si>
  <si>
    <t>941 0106 0000000 000 000</t>
  </si>
  <si>
    <t>000 10600000000000 000</t>
  </si>
  <si>
    <t>Мероприятия по реализации проектов  местных инициатив граждан, получивших грантовую поддержку</t>
  </si>
  <si>
    <t>Обеспечение выплат стимулирующего характера работникам муниципальных учреждений культуры Ленинградской области</t>
  </si>
  <si>
    <t>000 20202051000000 151</t>
  </si>
  <si>
    <t>Субсидии бюджетам на реализацию федеральных целевых программ</t>
  </si>
  <si>
    <t>Субсидии бюджетам поселений на реализацию федеральных целевых программ</t>
  </si>
  <si>
    <t>000 20202051100000 151</t>
  </si>
  <si>
    <t xml:space="preserve">941 202 02051 10 0000 151 </t>
  </si>
  <si>
    <t>Субсидии бюджетам поселений на обеспечение жильем молодых семей</t>
  </si>
  <si>
    <t>000 20202008000000 151</t>
  </si>
  <si>
    <t>Субсидии бюджетам на обеспечение жильем молодых семей</t>
  </si>
  <si>
    <t>000 20202008100000 151</t>
  </si>
  <si>
    <t xml:space="preserve">941 202 02008 10 0000 151 </t>
  </si>
  <si>
    <t>941 0107 0000000 000 000</t>
  </si>
  <si>
    <t>941 0107 8000000 000 000</t>
  </si>
  <si>
    <t>941 0107 8700000 000 000</t>
  </si>
  <si>
    <t>941 0107 8710000 000 000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</si>
  <si>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</t>
  </si>
  <si>
    <t>02510</t>
  </si>
  <si>
    <t>131</t>
  </si>
  <si>
    <t>Строительство</t>
  </si>
  <si>
    <t>02511</t>
  </si>
  <si>
    <t>Реконструкция</t>
  </si>
  <si>
    <t>02512</t>
  </si>
  <si>
    <t>Капитальный ремонт</t>
  </si>
  <si>
    <t>02513</t>
  </si>
  <si>
    <t xml:space="preserve">Ремонт и содержание </t>
  </si>
  <si>
    <t>02514</t>
  </si>
  <si>
    <t>Проектирование</t>
  </si>
  <si>
    <t>02515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</si>
  <si>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</si>
  <si>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02520</t>
  </si>
  <si>
    <t>10902</t>
  </si>
  <si>
    <t>по услугам связи</t>
  </si>
  <si>
    <t>10903</t>
  </si>
  <si>
    <t>по транспортным услугам</t>
  </si>
  <si>
    <t>10904</t>
  </si>
  <si>
    <t>по коммунальным услугам</t>
  </si>
  <si>
    <t>10905</t>
  </si>
  <si>
    <t>по работам, услугам по содержанию имущества</t>
  </si>
  <si>
    <t>10906</t>
  </si>
  <si>
    <t>по прочим работам, услугам</t>
  </si>
  <si>
    <t>10907</t>
  </si>
  <si>
    <t>по безвозмездным перечислениям государственным и муниципальным организациям</t>
  </si>
  <si>
    <t>10908</t>
  </si>
  <si>
    <t>241</t>
  </si>
  <si>
    <t>по безвозмездным перечислениям  организациям, за исключением государственных и муниципальных организаций</t>
  </si>
  <si>
    <t>10909</t>
  </si>
  <si>
    <t>242</t>
  </si>
  <si>
    <t>по пособиям по социальной помощи населению</t>
  </si>
  <si>
    <t>10910</t>
  </si>
  <si>
    <t>по прочим расходам</t>
  </si>
  <si>
    <t>10911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</si>
  <si>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</si>
  <si>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10912</t>
  </si>
  <si>
    <t>310</t>
  </si>
  <si>
    <t>по оплате договоров на приобретение сырья и материалов в целях оказания государственных (муниципальных) услуг</t>
  </si>
  <si>
    <t>10913</t>
  </si>
  <si>
    <t>340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</si>
  <si>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</si>
  <si>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</si>
  <si>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</si>
  <si>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</si>
  <si>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</si>
  <si>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</si>
  <si>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11310</t>
  </si>
  <si>
    <t>11311</t>
  </si>
  <si>
    <t>11312</t>
  </si>
  <si>
    <t>11313</t>
  </si>
  <si>
    <t>11314</t>
  </si>
  <si>
    <t>11315</t>
  </si>
  <si>
    <t>11320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</si>
  <si>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</si>
  <si>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</si>
  <si>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11410</t>
  </si>
  <si>
    <t>11411</t>
  </si>
  <si>
    <t>11412</t>
  </si>
  <si>
    <t>11413</t>
  </si>
  <si>
    <t>11414</t>
  </si>
  <si>
    <t>11420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</si>
  <si>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</si>
  <si>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</si>
  <si>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11510</t>
  </si>
  <si>
    <t>11511</t>
  </si>
  <si>
    <t>11512</t>
  </si>
  <si>
    <t>11513</t>
  </si>
  <si>
    <t>11514</t>
  </si>
  <si>
    <t>11515</t>
  </si>
  <si>
    <t>11516</t>
  </si>
  <si>
    <t>11520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</si>
  <si>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</si>
  <si>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</si>
  <si>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</si>
  <si>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</si>
  <si>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</si>
  <si>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</si>
  <si>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</si>
  <si>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
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</si>
  <si>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</si>
  <si>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</si>
  <si>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</si>
  <si>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</si>
  <si>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Субвенции бюджетам поселений на осуществление отдельного государственного полномочия Ленинградской области в сфере административных правоотношений</t>
  </si>
  <si>
    <t>Субвенции бюджетам поселений  на осуществление отдельных государственных полномочий в сфере профилактики безнадзорности и правонарушений несовершеннолетних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</si>
  <si>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</si>
  <si>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</si>
  <si>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для справочной 130,4 и 1216,3</t>
  </si>
  <si>
    <t>разбивать</t>
  </si>
  <si>
    <t>Федеральные целевые программы (без ФАИП)</t>
  </si>
  <si>
    <t>10000</t>
  </si>
  <si>
    <t>Региональные и муниципальные программы (без ФАИП)</t>
  </si>
  <si>
    <t>10100</t>
  </si>
  <si>
    <t>бюджетные инвестиции (без ФАИП)</t>
  </si>
  <si>
    <t>10101</t>
  </si>
  <si>
    <t>региональные и муниципальные  программы (без ФАИП), формируемые за счет субвенций, поступающих от других бюджетов бюджетной системы Российской Федерации</t>
  </si>
  <si>
    <t>10102</t>
  </si>
  <si>
    <t>Региональные программы повышения эффективности бюджетных расходов</t>
  </si>
  <si>
    <t>10120</t>
  </si>
  <si>
    <t>Государственные программы</t>
  </si>
  <si>
    <t>10200</t>
  </si>
  <si>
    <t>Объем незавершенного в установленные сроки строительства, осуществляемого за счет бюджетных средств</t>
  </si>
  <si>
    <t>10300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</si>
  <si>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</si>
  <si>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</si>
  <si>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</si>
  <si>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</si>
  <si>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средства бюджетов субъектов Российской Федерации, размещенные на банковских депозитах</t>
  </si>
  <si>
    <t>10802</t>
  </si>
  <si>
    <t>ПРОСРОЧЕННАЯ КРЕДИТОРСКАЯ  ЗАДОЛЖЕННОСТЬ, всего</t>
  </si>
  <si>
    <t>10900</t>
  </si>
  <si>
    <t>по заработной плате</t>
  </si>
  <si>
    <t>10901</t>
  </si>
  <si>
    <t>по начислениям на выплаты по  оплате труда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</si>
  <si>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</si>
  <si>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</si>
  <si>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</si>
  <si>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</si>
  <si>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</si>
  <si>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>941 1003 8700000 000 000</t>
  </si>
  <si>
    <t>941 1003 8710000 000 000</t>
  </si>
  <si>
    <t>941 1003 8712000 000 000</t>
  </si>
  <si>
    <t>Софинансирование подпрограммы "Обеспечение жильем молодых семей" федеральной целевой программы "Жилище" на 2011-2015 годы</t>
  </si>
  <si>
    <t>Социальные выплаты гражданам, кроме публичных нормативных социальных выплат</t>
  </si>
  <si>
    <t>941 1003 8712065 000 000</t>
  </si>
  <si>
    <t>941 1003 8712065 300 000</t>
  </si>
  <si>
    <t>941 1003 8712065 320 000</t>
  </si>
  <si>
    <t>941 1003 8712065 322 000</t>
  </si>
  <si>
    <t>941 1003 8712065 322 262</t>
  </si>
  <si>
    <t>941 1003 8712065 322 200</t>
  </si>
  <si>
    <t>941 1003 8712065 322 260</t>
  </si>
  <si>
    <t>941 1100 0000000 000 000</t>
  </si>
  <si>
    <t>ФИЗИЧЕСКАЯ КУЛЬТУРА И СПОРТ</t>
  </si>
  <si>
    <t>941 1101 8000000 000 000</t>
  </si>
  <si>
    <t>941 1101 8700000 000 000</t>
  </si>
  <si>
    <t>941 1101 87Ф0000 000 000</t>
  </si>
  <si>
    <t>941 1003 87Ф1000 000 000</t>
  </si>
  <si>
    <t>Бюджетные инвестиции в объекты капитального строительства государственной (муниципальной) собственности</t>
  </si>
  <si>
    <t>Предоставление субсидии на финансовое обеспечение  (возмещение) затрат в связи с производством (реализацией) товаров сельскохозяйственного назначения (за исключением подакцизных товаров), выполнением работ сельскохозяйственного производства, оказанием услуг</t>
  </si>
  <si>
    <t>Иные бюджетные ассигнования</t>
  </si>
  <si>
    <t>Предоставление субсидии на финансовое обеспечение  (возмещение) затрат в связи с оказанием услуг по перевозке пассажиров и багажа автобусным транспортом</t>
  </si>
  <si>
    <t>Субсидии юридическим лицам (кроме некоммерческих организаций), индивидуальным предпринимателям, физическим лицам</t>
  </si>
  <si>
    <t>Содержание и ремонт автомобильных дорог</t>
  </si>
  <si>
    <t>Капитальный ремонт и ремонт дворовых территорий  многоквартирных домов, проездов к дворовым территориям многоквартирных домов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</si>
  <si>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</si>
  <si>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</si>
  <si>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</si>
  <si>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капитальный ремонт и ремонт сети автомобильных дорог общего пользования и искусственных сооружений на них </t>
  </si>
  <si>
    <t>02526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</si>
  <si>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</si>
  <si>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02527</t>
  </si>
  <si>
    <t>проектирование, строительство, реконструкцию сети автомобильных дорог общего пользования местного значения до сельских населенных пунктов</t>
  </si>
  <si>
    <t>02528</t>
  </si>
  <si>
    <t>941 0113 8716515 540 251</t>
  </si>
  <si>
    <t>Строительство муниципального жилого фонда</t>
  </si>
  <si>
    <t>941 0501 8718614 000 000</t>
  </si>
  <si>
    <t>941 0501 8718614 244 000</t>
  </si>
  <si>
    <t>941 0501 8718614 244 226</t>
  </si>
  <si>
    <r>
      <t xml:space="preserve">капитальный ремонт и ремонт дворовых территорий </t>
    </r>
    <r>
      <rPr>
        <sz val="8"/>
        <rFont val="Arial CYR"/>
        <family val="2"/>
      </rPr>
      <t xml:space="preserve">многоквартирных домов, проездов к дворовым территориям многоквартирных домов населенных пунктов </t>
    </r>
  </si>
  <si>
    <t>02539</t>
  </si>
  <si>
    <t>средняя заработная плата преподавателей и мастеров производственного обучения образовательных учреждений начального профессионального образования</t>
  </si>
  <si>
    <t>23705</t>
  </si>
  <si>
    <t>средняя заработная плата преподавателей и мастеров производственного обучения образовательных учреждений среднего профессионального образования</t>
  </si>
  <si>
    <t>23706</t>
  </si>
  <si>
    <t>средняя заработная плата преподавателей образовательных учреждений высшего профессионального образования</t>
  </si>
  <si>
    <t>23707</t>
  </si>
  <si>
    <t>средняя заработная плата работников культуры</t>
  </si>
  <si>
    <t>23720</t>
  </si>
  <si>
    <t>Учтены 5 700 руб. за обучение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</si>
</sst>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  <numFmt numFmtId="167" formatCode="000000"/>
  </numFmts>
  <fonts count="74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b/>
      <i/>
      <sz val="8"/>
      <name val="Arial CYR"/>
      <family val="0"/>
    </font>
    <font>
      <i/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11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7"/>
      <name val="Arial Cyr"/>
      <family val="2"/>
    </font>
    <font>
      <sz val="9"/>
      <name val="Arial Cyr"/>
      <family val="2"/>
    </font>
    <font>
      <b/>
      <sz val="8"/>
      <color indexed="8"/>
      <name val="Arial Cyr"/>
      <family val="0"/>
    </font>
    <font>
      <b/>
      <sz val="8"/>
      <name val="Arial"/>
      <family val="2"/>
    </font>
    <font>
      <b/>
      <i/>
      <strike/>
      <sz val="8"/>
      <color indexed="10"/>
      <name val="Arial CYR"/>
      <family val="0"/>
    </font>
    <font>
      <b/>
      <sz val="9"/>
      <name val="Arial Cyr"/>
      <family val="0"/>
    </font>
    <font>
      <i/>
      <sz val="10"/>
      <name val="Times New Roman"/>
      <family val="1"/>
    </font>
    <font>
      <b/>
      <i/>
      <sz val="7"/>
      <name val="Arial CYR"/>
      <family val="0"/>
    </font>
    <font>
      <i/>
      <sz val="10"/>
      <name val="Arial"/>
      <family val="2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sz val="11"/>
      <name val="Arial Cyr"/>
      <family val="0"/>
    </font>
    <font>
      <i/>
      <sz val="11"/>
      <name val="Arial Cyr"/>
      <family val="0"/>
    </font>
    <font>
      <b/>
      <i/>
      <sz val="9"/>
      <name val="Arial Cyr"/>
      <family val="0"/>
    </font>
    <font>
      <i/>
      <sz val="9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1" applyNumberFormat="0" applyAlignment="0" applyProtection="0"/>
    <xf numFmtId="0" fontId="60" fillId="26" borderId="2" applyNumberFormat="0" applyAlignment="0" applyProtection="0"/>
    <xf numFmtId="0" fontId="61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7" borderId="7" applyNumberFormat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1" borderId="0" applyNumberFormat="0" applyBorder="0" applyAlignment="0" applyProtection="0"/>
  </cellStyleXfs>
  <cellXfs count="59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7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9" fontId="8" fillId="0" borderId="11" xfId="0" applyNumberFormat="1" applyFont="1" applyFill="1" applyBorder="1" applyAlignment="1">
      <alignment horizontal="left" vertical="center"/>
    </xf>
    <xf numFmtId="49" fontId="4" fillId="0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right" vertical="center"/>
    </xf>
    <xf numFmtId="49" fontId="9" fillId="0" borderId="11" xfId="0" applyNumberFormat="1" applyFont="1" applyFill="1" applyBorder="1" applyAlignment="1">
      <alignment horizontal="left" vertical="center"/>
    </xf>
    <xf numFmtId="49" fontId="1" fillId="0" borderId="11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/>
    </xf>
    <xf numFmtId="4" fontId="0" fillId="0" borderId="0" xfId="0" applyNumberFormat="1" applyBorder="1" applyAlignment="1">
      <alignment/>
    </xf>
    <xf numFmtId="0" fontId="1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 wrapText="1"/>
    </xf>
    <xf numFmtId="4" fontId="0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wrapText="1"/>
    </xf>
    <xf numFmtId="4" fontId="4" fillId="0" borderId="1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4" fillId="32" borderId="0" xfId="0" applyFont="1" applyFill="1" applyAlignment="1">
      <alignment/>
    </xf>
    <xf numFmtId="3" fontId="13" fillId="0" borderId="11" xfId="0" applyNumberFormat="1" applyFont="1" applyFill="1" applyBorder="1" applyAlignment="1">
      <alignment horizontal="center" vertical="center"/>
    </xf>
    <xf numFmtId="4" fontId="13" fillId="0" borderId="11" xfId="0" applyNumberFormat="1" applyFont="1" applyBorder="1" applyAlignment="1">
      <alignment horizontal="center" vertical="center"/>
    </xf>
    <xf numFmtId="3" fontId="14" fillId="0" borderId="11" xfId="0" applyNumberFormat="1" applyFont="1" applyFill="1" applyBorder="1" applyAlignment="1">
      <alignment horizontal="center" vertical="center"/>
    </xf>
    <xf numFmtId="4" fontId="14" fillId="0" borderId="11" xfId="0" applyNumberFormat="1" applyFont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/>
    </xf>
    <xf numFmtId="0" fontId="1" fillId="0" borderId="12" xfId="0" applyFont="1" applyBorder="1" applyAlignment="1">
      <alignment wrapText="1"/>
    </xf>
    <xf numFmtId="49" fontId="16" fillId="0" borderId="11" xfId="0" applyNumberFormat="1" applyFont="1" applyFill="1" applyBorder="1" applyAlignment="1">
      <alignment horizontal="left" vertical="center" wrapText="1"/>
    </xf>
    <xf numFmtId="49" fontId="16" fillId="0" borderId="13" xfId="0" applyNumberFormat="1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/>
    </xf>
    <xf numFmtId="49" fontId="2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49" fontId="3" fillId="0" borderId="14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49" fontId="3" fillId="0" borderId="20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49" fontId="3" fillId="0" borderId="12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 wrapText="1"/>
    </xf>
    <xf numFmtId="49" fontId="3" fillId="0" borderId="20" xfId="0" applyNumberFormat="1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left" vertical="center" wrapText="1"/>
    </xf>
    <xf numFmtId="49" fontId="2" fillId="0" borderId="20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left" vertical="center" wrapText="1"/>
    </xf>
    <xf numFmtId="49" fontId="3" fillId="0" borderId="19" xfId="0" applyNumberFormat="1" applyFont="1" applyFill="1" applyBorder="1" applyAlignment="1">
      <alignment horizontal="left" vertical="center" wrapText="1" indent="1"/>
    </xf>
    <xf numFmtId="0" fontId="3" fillId="0" borderId="24" xfId="0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/>
    </xf>
    <xf numFmtId="0" fontId="3" fillId="0" borderId="19" xfId="0" applyNumberFormat="1" applyFont="1" applyFill="1" applyBorder="1" applyAlignment="1" applyProtection="1">
      <alignment horizontal="left" vertical="center" wrapText="1" indent="2"/>
      <protection/>
    </xf>
    <xf numFmtId="49" fontId="1" fillId="0" borderId="20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left" vertical="center" wrapText="1" indent="1"/>
    </xf>
    <xf numFmtId="0" fontId="2" fillId="0" borderId="19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wrapText="1"/>
    </xf>
    <xf numFmtId="49" fontId="2" fillId="0" borderId="16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left" vertical="center" wrapText="1"/>
    </xf>
    <xf numFmtId="49" fontId="2" fillId="0" borderId="27" xfId="0" applyNumberFormat="1" applyFont="1" applyFill="1" applyBorder="1" applyAlignment="1">
      <alignment horizontal="left" vertical="center" wrapText="1"/>
    </xf>
    <xf numFmtId="49" fontId="1" fillId="0" borderId="21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/>
    </xf>
    <xf numFmtId="49" fontId="1" fillId="0" borderId="28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" fontId="16" fillId="0" borderId="11" xfId="0" applyNumberFormat="1" applyFont="1" applyFill="1" applyBorder="1" applyAlignment="1">
      <alignment horizontal="right" vertical="center"/>
    </xf>
    <xf numFmtId="4" fontId="19" fillId="0" borderId="11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49" fontId="0" fillId="0" borderId="11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/>
    </xf>
    <xf numFmtId="4" fontId="20" fillId="0" borderId="11" xfId="0" applyNumberFormat="1" applyFont="1" applyFill="1" applyBorder="1" applyAlignment="1">
      <alignment horizontal="right" vertical="center"/>
    </xf>
    <xf numFmtId="4" fontId="0" fillId="0" borderId="11" xfId="0" applyNumberFormat="1" applyFont="1" applyFill="1" applyBorder="1" applyAlignment="1">
      <alignment horizontal="right" vertical="center"/>
    </xf>
    <xf numFmtId="49" fontId="1" fillId="0" borderId="11" xfId="0" applyNumberFormat="1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/>
    </xf>
    <xf numFmtId="49" fontId="3" fillId="0" borderId="19" xfId="0" applyNumberFormat="1" applyFont="1" applyFill="1" applyBorder="1" applyAlignment="1">
      <alignment horizontal="center" vertical="center" wrapText="1"/>
    </xf>
    <xf numFmtId="167" fontId="28" fillId="0" borderId="19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vertical="center" wrapText="1"/>
    </xf>
    <xf numFmtId="4" fontId="20" fillId="0" borderId="11" xfId="0" applyNumberFormat="1" applyFont="1" applyFill="1" applyBorder="1" applyAlignment="1">
      <alignment horizontal="right" vertical="center" wrapText="1"/>
    </xf>
    <xf numFmtId="49" fontId="20" fillId="0" borderId="11" xfId="0" applyNumberFormat="1" applyFont="1" applyFill="1" applyBorder="1" applyAlignment="1">
      <alignment horizontal="left" vertical="center" wrapText="1"/>
    </xf>
    <xf numFmtId="49" fontId="30" fillId="0" borderId="11" xfId="0" applyNumberFormat="1" applyFont="1" applyFill="1" applyBorder="1" applyAlignment="1">
      <alignment horizontal="left" vertical="center" wrapText="1"/>
    </xf>
    <xf numFmtId="49" fontId="31" fillId="0" borderId="11" xfId="0" applyNumberFormat="1" applyFont="1" applyFill="1" applyBorder="1" applyAlignment="1">
      <alignment horizontal="left" vertical="center" wrapText="1"/>
    </xf>
    <xf numFmtId="49" fontId="13" fillId="0" borderId="11" xfId="0" applyNumberFormat="1" applyFont="1" applyFill="1" applyBorder="1" applyAlignment="1">
      <alignment vertical="center" wrapText="1"/>
    </xf>
    <xf numFmtId="49" fontId="32" fillId="0" borderId="11" xfId="0" applyNumberFormat="1" applyFont="1" applyFill="1" applyBorder="1" applyAlignment="1">
      <alignment horizontal="left" vertical="center" wrapText="1"/>
    </xf>
    <xf numFmtId="4" fontId="17" fillId="0" borderId="11" xfId="0" applyNumberFormat="1" applyFont="1" applyFill="1" applyBorder="1" applyAlignment="1">
      <alignment horizontal="right" vertical="center" wrapText="1"/>
    </xf>
    <xf numFmtId="4" fontId="16" fillId="0" borderId="11" xfId="0" applyNumberFormat="1" applyFont="1" applyFill="1" applyBorder="1" applyAlignment="1">
      <alignment horizontal="right" vertical="center" wrapText="1"/>
    </xf>
    <xf numFmtId="4" fontId="19" fillId="0" borderId="11" xfId="0" applyNumberFormat="1" applyFont="1" applyFill="1" applyBorder="1" applyAlignment="1">
      <alignment horizontal="right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left" vertical="center" wrapText="1"/>
    </xf>
    <xf numFmtId="4" fontId="10" fillId="0" borderId="11" xfId="0" applyNumberFormat="1" applyFont="1" applyFill="1" applyBorder="1" applyAlignment="1">
      <alignment horizontal="right" vertical="center"/>
    </xf>
    <xf numFmtId="49" fontId="19" fillId="0" borderId="11" xfId="0" applyNumberFormat="1" applyFont="1" applyFill="1" applyBorder="1" applyAlignment="1">
      <alignment horizontal="left" vertical="center" wrapText="1"/>
    </xf>
    <xf numFmtId="49" fontId="17" fillId="0" borderId="11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>
      <alignment horizontal="center"/>
    </xf>
    <xf numFmtId="49" fontId="29" fillId="0" borderId="11" xfId="0" applyNumberFormat="1" applyFont="1" applyFill="1" applyBorder="1" applyAlignment="1">
      <alignment vertical="center" wrapText="1"/>
    </xf>
    <xf numFmtId="49" fontId="27" fillId="0" borderId="11" xfId="0" applyNumberFormat="1" applyFont="1" applyFill="1" applyBorder="1" applyAlignment="1">
      <alignment horizontal="left" vertical="center" wrapText="1"/>
    </xf>
    <xf numFmtId="4" fontId="27" fillId="0" borderId="11" xfId="0" applyNumberFormat="1" applyFont="1" applyFill="1" applyBorder="1" applyAlignment="1">
      <alignment horizontal="right" vertical="center" wrapText="1"/>
    </xf>
    <xf numFmtId="2" fontId="30" fillId="0" borderId="11" xfId="0" applyNumberFormat="1" applyFont="1" applyFill="1" applyBorder="1" applyAlignment="1">
      <alignment horizontal="left" vertical="center" wrapText="1"/>
    </xf>
    <xf numFmtId="0" fontId="33" fillId="0" borderId="11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"/>
    </xf>
    <xf numFmtId="2" fontId="33" fillId="0" borderId="11" xfId="0" applyNumberFormat="1" applyFont="1" applyFill="1" applyBorder="1" applyAlignment="1">
      <alignment horizontal="center"/>
    </xf>
    <xf numFmtId="2" fontId="33" fillId="0" borderId="13" xfId="0" applyNumberFormat="1" applyFont="1" applyFill="1" applyBorder="1" applyAlignment="1">
      <alignment horizontal="center"/>
    </xf>
    <xf numFmtId="4" fontId="15" fillId="0" borderId="11" xfId="0" applyNumberFormat="1" applyFont="1" applyFill="1" applyBorder="1" applyAlignment="1">
      <alignment horizontal="right" vertical="center"/>
    </xf>
    <xf numFmtId="0" fontId="33" fillId="0" borderId="16" xfId="0" applyFont="1" applyFill="1" applyBorder="1" applyAlignment="1">
      <alignment horizontal="center"/>
    </xf>
    <xf numFmtId="0" fontId="33" fillId="0" borderId="31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right"/>
    </xf>
    <xf numFmtId="0" fontId="33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4" fontId="7" fillId="0" borderId="13" xfId="0" applyNumberFormat="1" applyFont="1" applyFill="1" applyBorder="1" applyAlignment="1">
      <alignment/>
    </xf>
    <xf numFmtId="0" fontId="33" fillId="0" borderId="13" xfId="0" applyFont="1" applyFill="1" applyBorder="1" applyAlignment="1">
      <alignment/>
    </xf>
    <xf numFmtId="2" fontId="7" fillId="0" borderId="11" xfId="0" applyNumberFormat="1" applyFont="1" applyFill="1" applyBorder="1" applyAlignment="1">
      <alignment horizontal="center"/>
    </xf>
    <xf numFmtId="0" fontId="33" fillId="0" borderId="16" xfId="0" applyFont="1" applyFill="1" applyBorder="1" applyAlignment="1">
      <alignment horizontal="center"/>
    </xf>
    <xf numFmtId="0" fontId="33" fillId="0" borderId="11" xfId="0" applyFont="1" applyFill="1" applyBorder="1" applyAlignment="1">
      <alignment/>
    </xf>
    <xf numFmtId="0" fontId="7" fillId="0" borderId="13" xfId="0" applyFont="1" applyFill="1" applyBorder="1" applyAlignment="1">
      <alignment horizontal="right"/>
    </xf>
    <xf numFmtId="0" fontId="33" fillId="0" borderId="13" xfId="0" applyFont="1" applyFill="1" applyBorder="1" applyAlignment="1">
      <alignment horizontal="right"/>
    </xf>
    <xf numFmtId="0" fontId="33" fillId="0" borderId="11" xfId="0" applyFont="1" applyFill="1" applyBorder="1" applyAlignment="1">
      <alignment/>
    </xf>
    <xf numFmtId="2" fontId="33" fillId="0" borderId="11" xfId="0" applyNumberFormat="1" applyFont="1" applyFill="1" applyBorder="1" applyAlignment="1">
      <alignment horizontal="center"/>
    </xf>
    <xf numFmtId="49" fontId="33" fillId="0" borderId="12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49" fontId="33" fillId="0" borderId="16" xfId="0" applyNumberFormat="1" applyFont="1" applyFill="1" applyBorder="1" applyAlignment="1">
      <alignment horizontal="center" wrapText="1"/>
    </xf>
    <xf numFmtId="0" fontId="33" fillId="0" borderId="14" xfId="0" applyFont="1" applyFill="1" applyBorder="1" applyAlignment="1">
      <alignment horizontal="center"/>
    </xf>
    <xf numFmtId="2" fontId="33" fillId="0" borderId="11" xfId="0" applyNumberFormat="1" applyFont="1" applyFill="1" applyBorder="1" applyAlignment="1">
      <alignment horizontal="right"/>
    </xf>
    <xf numFmtId="2" fontId="7" fillId="0" borderId="11" xfId="0" applyNumberFormat="1" applyFont="1" applyFill="1" applyBorder="1" applyAlignment="1">
      <alignment horizontal="right"/>
    </xf>
    <xf numFmtId="49" fontId="33" fillId="0" borderId="14" xfId="0" applyNumberFormat="1" applyFont="1" applyFill="1" applyBorder="1" applyAlignment="1">
      <alignment horizontal="center" wrapText="1"/>
    </xf>
    <xf numFmtId="2" fontId="7" fillId="0" borderId="12" xfId="0" applyNumberFormat="1" applyFont="1" applyFill="1" applyBorder="1" applyAlignment="1">
      <alignment horizontal="center" wrapText="1"/>
    </xf>
    <xf numFmtId="49" fontId="33" fillId="0" borderId="11" xfId="0" applyNumberFormat="1" applyFont="1" applyFill="1" applyBorder="1" applyAlignment="1">
      <alignment horizontal="center" wrapText="1"/>
    </xf>
    <xf numFmtId="49" fontId="33" fillId="0" borderId="20" xfId="0" applyNumberFormat="1" applyFont="1" applyFill="1" applyBorder="1" applyAlignment="1">
      <alignment horizontal="center" wrapText="1"/>
    </xf>
    <xf numFmtId="49" fontId="33" fillId="0" borderId="13" xfId="0" applyNumberFormat="1" applyFont="1" applyFill="1" applyBorder="1" applyAlignment="1">
      <alignment horizontal="center"/>
    </xf>
    <xf numFmtId="0" fontId="33" fillId="0" borderId="11" xfId="0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33" fillId="0" borderId="16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right"/>
    </xf>
    <xf numFmtId="49" fontId="7" fillId="0" borderId="12" xfId="0" applyNumberFormat="1" applyFont="1" applyFill="1" applyBorder="1" applyAlignment="1">
      <alignment horizontal="center" wrapText="1"/>
    </xf>
    <xf numFmtId="0" fontId="33" fillId="0" borderId="14" xfId="0" applyFont="1" applyFill="1" applyBorder="1" applyAlignment="1">
      <alignment horizontal="center"/>
    </xf>
    <xf numFmtId="0" fontId="33" fillId="0" borderId="21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49" fontId="33" fillId="0" borderId="11" xfId="0" applyNumberFormat="1" applyFont="1" applyFill="1" applyBorder="1" applyAlignment="1">
      <alignment/>
    </xf>
    <xf numFmtId="0" fontId="33" fillId="0" borderId="12" xfId="0" applyFont="1" applyFill="1" applyBorder="1" applyAlignment="1">
      <alignment horizontal="center"/>
    </xf>
    <xf numFmtId="14" fontId="0" fillId="0" borderId="11" xfId="0" applyNumberFormat="1" applyFont="1" applyBorder="1" applyAlignment="1">
      <alignment horizontal="center"/>
    </xf>
    <xf numFmtId="0" fontId="17" fillId="0" borderId="23" xfId="0" applyFont="1" applyFill="1" applyBorder="1" applyAlignment="1">
      <alignment horizontal="left" vertical="top" wrapText="1"/>
    </xf>
    <xf numFmtId="4" fontId="17" fillId="0" borderId="11" xfId="0" applyNumberFormat="1" applyFont="1" applyBorder="1" applyAlignment="1">
      <alignment vertical="top" wrapText="1"/>
    </xf>
    <xf numFmtId="0" fontId="20" fillId="0" borderId="0" xfId="0" applyFont="1" applyAlignment="1">
      <alignment/>
    </xf>
    <xf numFmtId="0" fontId="17" fillId="0" borderId="11" xfId="0" applyFont="1" applyFill="1" applyBorder="1" applyAlignment="1">
      <alignment horizontal="left" vertical="center" wrapText="1"/>
    </xf>
    <xf numFmtId="49" fontId="17" fillId="0" borderId="11" xfId="0" applyNumberFormat="1" applyFont="1" applyBorder="1" applyAlignment="1">
      <alignment horizontal="left" vertical="top" wrapText="1"/>
    </xf>
    <xf numFmtId="49" fontId="17" fillId="0" borderId="11" xfId="0" applyNumberFormat="1" applyFont="1" applyFill="1" applyBorder="1" applyAlignment="1">
      <alignment horizontal="left" wrapText="1"/>
    </xf>
    <xf numFmtId="4" fontId="37" fillId="0" borderId="11" xfId="0" applyNumberFormat="1" applyFont="1" applyBorder="1" applyAlignment="1">
      <alignment wrapText="1"/>
    </xf>
    <xf numFmtId="0" fontId="17" fillId="0" borderId="0" xfId="0" applyFont="1" applyAlignment="1">
      <alignment/>
    </xf>
    <xf numFmtId="0" fontId="20" fillId="0" borderId="11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left" vertical="center" wrapText="1"/>
    </xf>
    <xf numFmtId="4" fontId="38" fillId="0" borderId="13" xfId="0" applyNumberFormat="1" applyFont="1" applyBorder="1" applyAlignment="1">
      <alignment vertical="top" wrapText="1"/>
    </xf>
    <xf numFmtId="4" fontId="38" fillId="0" borderId="11" xfId="0" applyNumberFormat="1" applyFont="1" applyBorder="1" applyAlignment="1">
      <alignment vertical="top" wrapText="1"/>
    </xf>
    <xf numFmtId="0" fontId="20" fillId="0" borderId="23" xfId="0" applyFont="1" applyFill="1" applyBorder="1" applyAlignment="1">
      <alignment horizontal="left" vertical="top" wrapText="1"/>
    </xf>
    <xf numFmtId="49" fontId="17" fillId="0" borderId="11" xfId="0" applyNumberFormat="1" applyFont="1" applyFill="1" applyBorder="1" applyAlignment="1">
      <alignment horizontal="left" vertical="top" wrapText="1"/>
    </xf>
    <xf numFmtId="4" fontId="37" fillId="0" borderId="11" xfId="0" applyNumberFormat="1" applyFont="1" applyBorder="1" applyAlignment="1">
      <alignment vertical="top" wrapText="1"/>
    </xf>
    <xf numFmtId="49" fontId="20" fillId="0" borderId="11" xfId="0" applyNumberFormat="1" applyFont="1" applyFill="1" applyBorder="1" applyAlignment="1">
      <alignment horizontal="left" vertical="top" wrapText="1"/>
    </xf>
    <xf numFmtId="49" fontId="20" fillId="0" borderId="11" xfId="0" applyNumberFormat="1" applyFont="1" applyFill="1" applyBorder="1" applyAlignment="1">
      <alignment horizontal="left" wrapText="1"/>
    </xf>
    <xf numFmtId="0" fontId="20" fillId="0" borderId="16" xfId="0" applyFont="1" applyFill="1" applyBorder="1" applyAlignment="1">
      <alignment horizontal="left" vertical="center" wrapText="1"/>
    </xf>
    <xf numFmtId="0" fontId="17" fillId="0" borderId="11" xfId="0" applyFont="1" applyBorder="1" applyAlignment="1">
      <alignment/>
    </xf>
    <xf numFmtId="0" fontId="38" fillId="0" borderId="12" xfId="0" applyFont="1" applyBorder="1" applyAlignment="1">
      <alignment vertical="top" wrapText="1"/>
    </xf>
    <xf numFmtId="0" fontId="38" fillId="0" borderId="11" xfId="0" applyFont="1" applyBorder="1" applyAlignment="1">
      <alignment vertical="top" wrapText="1"/>
    </xf>
    <xf numFmtId="0" fontId="38" fillId="0" borderId="0" xfId="0" applyFont="1" applyAlignment="1">
      <alignment/>
    </xf>
    <xf numFmtId="0" fontId="17" fillId="0" borderId="23" xfId="0" applyFont="1" applyBorder="1" applyAlignment="1">
      <alignment vertical="top"/>
    </xf>
    <xf numFmtId="4" fontId="38" fillId="0" borderId="11" xfId="0" applyNumberFormat="1" applyFont="1" applyFill="1" applyBorder="1" applyAlignment="1">
      <alignment vertical="top" wrapText="1"/>
    </xf>
    <xf numFmtId="0" fontId="17" fillId="0" borderId="0" xfId="0" applyFont="1" applyFill="1" applyAlignment="1">
      <alignment/>
    </xf>
    <xf numFmtId="0" fontId="38" fillId="0" borderId="12" xfId="0" applyFont="1" applyFill="1" applyBorder="1" applyAlignment="1">
      <alignment vertical="top" wrapText="1"/>
    </xf>
    <xf numFmtId="0" fontId="38" fillId="0" borderId="11" xfId="0" applyFont="1" applyFill="1" applyBorder="1" applyAlignment="1">
      <alignment vertical="top" wrapText="1"/>
    </xf>
    <xf numFmtId="0" fontId="38" fillId="0" borderId="0" xfId="0" applyFont="1" applyFill="1" applyAlignment="1">
      <alignment/>
    </xf>
    <xf numFmtId="0" fontId="20" fillId="0" borderId="0" xfId="0" applyFont="1" applyFill="1" applyAlignment="1">
      <alignment/>
    </xf>
    <xf numFmtId="49" fontId="33" fillId="0" borderId="13" xfId="0" applyNumberFormat="1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33" fillId="0" borderId="13" xfId="0" applyFont="1" applyFill="1" applyBorder="1" applyAlignment="1">
      <alignment horizontal="right"/>
    </xf>
    <xf numFmtId="0" fontId="33" fillId="0" borderId="16" xfId="0" applyFont="1" applyFill="1" applyBorder="1" applyAlignment="1">
      <alignment horizontal="right"/>
    </xf>
    <xf numFmtId="0" fontId="33" fillId="0" borderId="13" xfId="0" applyFont="1" applyFill="1" applyBorder="1" applyAlignment="1">
      <alignment/>
    </xf>
    <xf numFmtId="49" fontId="33" fillId="0" borderId="12" xfId="0" applyNumberFormat="1" applyFont="1" applyFill="1" applyBorder="1" applyAlignment="1">
      <alignment horizontal="right" wrapText="1"/>
    </xf>
    <xf numFmtId="49" fontId="33" fillId="0" borderId="11" xfId="0" applyNumberFormat="1" applyFont="1" applyFill="1" applyBorder="1" applyAlignment="1">
      <alignment horizontal="right" wrapText="1"/>
    </xf>
    <xf numFmtId="0" fontId="24" fillId="0" borderId="19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wrapText="1"/>
    </xf>
    <xf numFmtId="4" fontId="33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/>
    </xf>
    <xf numFmtId="0" fontId="33" fillId="0" borderId="11" xfId="0" applyFont="1" applyFill="1" applyBorder="1" applyAlignment="1">
      <alignment/>
    </xf>
    <xf numFmtId="0" fontId="33" fillId="0" borderId="16" xfId="0" applyFont="1" applyFill="1" applyBorder="1" applyAlignment="1">
      <alignment/>
    </xf>
    <xf numFmtId="0" fontId="33" fillId="0" borderId="14" xfId="0" applyFont="1" applyFill="1" applyBorder="1" applyAlignment="1">
      <alignment/>
    </xf>
    <xf numFmtId="4" fontId="7" fillId="0" borderId="11" xfId="0" applyNumberFormat="1" applyFont="1" applyFill="1" applyBorder="1" applyAlignment="1">
      <alignment horizontal="right"/>
    </xf>
    <xf numFmtId="0" fontId="33" fillId="0" borderId="11" xfId="0" applyFont="1" applyFill="1" applyBorder="1" applyAlignment="1">
      <alignment horizontal="right"/>
    </xf>
    <xf numFmtId="4" fontId="7" fillId="0" borderId="13" xfId="0" applyNumberFormat="1" applyFont="1" applyFill="1" applyBorder="1" applyAlignment="1">
      <alignment horizontal="right"/>
    </xf>
    <xf numFmtId="2" fontId="33" fillId="0" borderId="13" xfId="0" applyNumberFormat="1" applyFont="1" applyFill="1" applyBorder="1" applyAlignment="1">
      <alignment horizontal="right"/>
    </xf>
    <xf numFmtId="4" fontId="33" fillId="0" borderId="13" xfId="0" applyNumberFormat="1" applyFont="1" applyFill="1" applyBorder="1" applyAlignment="1">
      <alignment horizontal="right"/>
    </xf>
    <xf numFmtId="4" fontId="7" fillId="0" borderId="12" xfId="0" applyNumberFormat="1" applyFont="1" applyFill="1" applyBorder="1" applyAlignment="1">
      <alignment horizontal="right" wrapText="1"/>
    </xf>
    <xf numFmtId="0" fontId="33" fillId="0" borderId="11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right"/>
    </xf>
    <xf numFmtId="0" fontId="33" fillId="0" borderId="31" xfId="0" applyFont="1" applyFill="1" applyBorder="1" applyAlignment="1">
      <alignment horizontal="right"/>
    </xf>
    <xf numFmtId="49" fontId="33" fillId="0" borderId="20" xfId="0" applyNumberFormat="1" applyFont="1" applyFill="1" applyBorder="1" applyAlignment="1">
      <alignment horizontal="right" wrapText="1"/>
    </xf>
    <xf numFmtId="49" fontId="33" fillId="0" borderId="14" xfId="0" applyNumberFormat="1" applyFont="1" applyFill="1" applyBorder="1" applyAlignment="1">
      <alignment horizontal="right" wrapText="1"/>
    </xf>
    <xf numFmtId="49" fontId="7" fillId="0" borderId="20" xfId="0" applyNumberFormat="1" applyFont="1" applyFill="1" applyBorder="1" applyAlignment="1">
      <alignment horizontal="right" wrapText="1"/>
    </xf>
    <xf numFmtId="0" fontId="33" fillId="0" borderId="15" xfId="0" applyFont="1" applyFill="1" applyBorder="1" applyAlignment="1">
      <alignment horizontal="center"/>
    </xf>
    <xf numFmtId="0" fontId="33" fillId="0" borderId="25" xfId="0" applyFont="1" applyFill="1" applyBorder="1" applyAlignment="1">
      <alignment horizontal="center"/>
    </xf>
    <xf numFmtId="4" fontId="7" fillId="0" borderId="16" xfId="0" applyNumberFormat="1" applyFont="1" applyFill="1" applyBorder="1" applyAlignment="1">
      <alignment horizontal="right"/>
    </xf>
    <xf numFmtId="0" fontId="33" fillId="0" borderId="16" xfId="0" applyFont="1" applyFill="1" applyBorder="1" applyAlignment="1">
      <alignment horizontal="right"/>
    </xf>
    <xf numFmtId="4" fontId="33" fillId="0" borderId="11" xfId="0" applyNumberFormat="1" applyFont="1" applyFill="1" applyBorder="1" applyAlignment="1">
      <alignment horizontal="center"/>
    </xf>
    <xf numFmtId="4" fontId="33" fillId="0" borderId="13" xfId="0" applyNumberFormat="1" applyFont="1" applyFill="1" applyBorder="1" applyAlignment="1">
      <alignment/>
    </xf>
    <xf numFmtId="4" fontId="7" fillId="0" borderId="11" xfId="0" applyNumberFormat="1" applyFont="1" applyFill="1" applyBorder="1" applyAlignment="1">
      <alignment/>
    </xf>
    <xf numFmtId="4" fontId="33" fillId="0" borderId="13" xfId="0" applyNumberFormat="1" applyFont="1" applyFill="1" applyBorder="1" applyAlignment="1">
      <alignment/>
    </xf>
    <xf numFmtId="4" fontId="33" fillId="0" borderId="11" xfId="0" applyNumberFormat="1" applyFont="1" applyFill="1" applyBorder="1" applyAlignment="1">
      <alignment/>
    </xf>
    <xf numFmtId="49" fontId="1" fillId="0" borderId="27" xfId="0" applyNumberFormat="1" applyFont="1" applyFill="1" applyBorder="1" applyAlignment="1">
      <alignment horizontal="left" vertical="center" wrapText="1"/>
    </xf>
    <xf numFmtId="4" fontId="33" fillId="0" borderId="11" xfId="0" applyNumberFormat="1" applyFont="1" applyFill="1" applyBorder="1" applyAlignment="1">
      <alignment horizontal="right"/>
    </xf>
    <xf numFmtId="4" fontId="33" fillId="0" borderId="11" xfId="0" applyNumberFormat="1" applyFont="1" applyFill="1" applyBorder="1" applyAlignment="1">
      <alignment horizontal="right"/>
    </xf>
    <xf numFmtId="4" fontId="7" fillId="0" borderId="11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17" fillId="0" borderId="11" xfId="0" applyFont="1" applyFill="1" applyBorder="1" applyAlignment="1">
      <alignment vertical="top" wrapText="1"/>
    </xf>
    <xf numFmtId="0" fontId="0" fillId="0" borderId="0" xfId="0" applyAlignment="1">
      <alignment/>
    </xf>
    <xf numFmtId="165" fontId="20" fillId="0" borderId="11" xfId="0" applyNumberFormat="1" applyFont="1" applyBorder="1" applyAlignment="1">
      <alignment/>
    </xf>
    <xf numFmtId="165" fontId="20" fillId="0" borderId="0" xfId="0" applyNumberFormat="1" applyFont="1" applyAlignment="1">
      <alignment/>
    </xf>
    <xf numFmtId="49" fontId="15" fillId="0" borderId="32" xfId="0" applyNumberFormat="1" applyFont="1" applyBorder="1" applyAlignment="1">
      <alignment horizontal="left" wrapText="1"/>
    </xf>
    <xf numFmtId="49" fontId="15" fillId="0" borderId="11" xfId="0" applyNumberFormat="1" applyFont="1" applyBorder="1" applyAlignment="1">
      <alignment wrapText="1"/>
    </xf>
    <xf numFmtId="49" fontId="15" fillId="0" borderId="11" xfId="0" applyNumberFormat="1" applyFont="1" applyBorder="1" applyAlignment="1">
      <alignment horizontal="left" wrapText="1"/>
    </xf>
    <xf numFmtId="4" fontId="33" fillId="0" borderId="13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" fontId="7" fillId="0" borderId="16" xfId="0" applyNumberFormat="1" applyFont="1" applyFill="1" applyBorder="1" applyAlignment="1">
      <alignment horizontal="right"/>
    </xf>
    <xf numFmtId="49" fontId="33" fillId="0" borderId="16" xfId="0" applyNumberFormat="1" applyFont="1" applyFill="1" applyBorder="1" applyAlignment="1">
      <alignment horizontal="right" wrapText="1"/>
    </xf>
    <xf numFmtId="49" fontId="1" fillId="0" borderId="14" xfId="0" applyNumberFormat="1" applyFont="1" applyFill="1" applyBorder="1" applyAlignment="1">
      <alignment horizontal="center"/>
    </xf>
    <xf numFmtId="4" fontId="33" fillId="0" borderId="16" xfId="0" applyNumberFormat="1" applyFont="1" applyFill="1" applyBorder="1" applyAlignment="1">
      <alignment/>
    </xf>
    <xf numFmtId="49" fontId="2" fillId="0" borderId="13" xfId="0" applyNumberFormat="1" applyFont="1" applyFill="1" applyBorder="1" applyAlignment="1">
      <alignment horizontal="center"/>
    </xf>
    <xf numFmtId="4" fontId="7" fillId="0" borderId="16" xfId="0" applyNumberFormat="1" applyFont="1" applyFill="1" applyBorder="1" applyAlignment="1">
      <alignment/>
    </xf>
    <xf numFmtId="4" fontId="7" fillId="0" borderId="13" xfId="0" applyNumberFormat="1" applyFont="1" applyFill="1" applyBorder="1" applyAlignment="1">
      <alignment/>
    </xf>
    <xf numFmtId="0" fontId="3" fillId="0" borderId="28" xfId="0" applyFont="1" applyFill="1" applyBorder="1" applyAlignment="1">
      <alignment horizontal="center"/>
    </xf>
    <xf numFmtId="4" fontId="7" fillId="0" borderId="16" xfId="0" applyNumberFormat="1" applyFont="1" applyFill="1" applyBorder="1" applyAlignment="1">
      <alignment horizontal="center"/>
    </xf>
    <xf numFmtId="4" fontId="7" fillId="0" borderId="13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2" fontId="33" fillId="0" borderId="16" xfId="0" applyNumberFormat="1" applyFont="1" applyFill="1" applyBorder="1" applyAlignment="1">
      <alignment horizontal="center"/>
    </xf>
    <xf numFmtId="2" fontId="33" fillId="0" borderId="14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49" fontId="2" fillId="0" borderId="16" xfId="0" applyNumberFormat="1" applyFont="1" applyFill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center" wrapText="1"/>
    </xf>
    <xf numFmtId="49" fontId="2" fillId="0" borderId="20" xfId="0" applyNumberFormat="1" applyFont="1" applyFill="1" applyBorder="1" applyAlignment="1">
      <alignment horizontal="center" wrapText="1"/>
    </xf>
    <xf numFmtId="49" fontId="3" fillId="0" borderId="21" xfId="0" applyNumberFormat="1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wrapText="1"/>
    </xf>
    <xf numFmtId="49" fontId="1" fillId="0" borderId="20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 wrapText="1"/>
    </xf>
    <xf numFmtId="4" fontId="33" fillId="0" borderId="11" xfId="0" applyNumberFormat="1" applyFont="1" applyFill="1" applyBorder="1" applyAlignment="1">
      <alignment/>
    </xf>
    <xf numFmtId="2" fontId="33" fillId="0" borderId="11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3" fillId="0" borderId="33" xfId="0" applyFont="1" applyFill="1" applyBorder="1" applyAlignment="1">
      <alignment horizontal="center"/>
    </xf>
    <xf numFmtId="0" fontId="33" fillId="0" borderId="14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left" vertical="center" wrapText="1" indent="1"/>
    </xf>
    <xf numFmtId="49" fontId="3" fillId="0" borderId="19" xfId="0" applyNumberFormat="1" applyFont="1" applyFill="1" applyBorder="1" applyAlignment="1">
      <alignment horizontal="left" vertical="center" wrapText="1" indent="3"/>
    </xf>
    <xf numFmtId="0" fontId="3" fillId="0" borderId="19" xfId="0" applyNumberFormat="1" applyFont="1" applyFill="1" applyBorder="1" applyAlignment="1">
      <alignment horizontal="left" vertical="center" wrapText="1" indent="1"/>
    </xf>
    <xf numFmtId="0" fontId="3" fillId="0" borderId="18" xfId="0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center"/>
    </xf>
    <xf numFmtId="0" fontId="33" fillId="0" borderId="18" xfId="0" applyFont="1" applyFill="1" applyBorder="1" applyAlignment="1">
      <alignment horizontal="center"/>
    </xf>
    <xf numFmtId="4" fontId="33" fillId="0" borderId="13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1" fillId="0" borderId="11" xfId="0" applyFont="1" applyFill="1" applyBorder="1" applyAlignment="1">
      <alignment horizontal="center"/>
    </xf>
    <xf numFmtId="49" fontId="2" fillId="0" borderId="34" xfId="0" applyNumberFormat="1" applyFont="1" applyFill="1" applyBorder="1" applyAlignment="1">
      <alignment horizontal="left" vertical="center" wrapText="1"/>
    </xf>
    <xf numFmtId="3" fontId="33" fillId="0" borderId="11" xfId="0" applyNumberFormat="1" applyFont="1" applyFill="1" applyBorder="1" applyAlignment="1">
      <alignment horizontal="right"/>
    </xf>
    <xf numFmtId="4" fontId="33" fillId="0" borderId="12" xfId="0" applyNumberFormat="1" applyFont="1" applyFill="1" applyBorder="1" applyAlignment="1">
      <alignment horizontal="right" wrapText="1"/>
    </xf>
    <xf numFmtId="4" fontId="33" fillId="0" borderId="16" xfId="0" applyNumberFormat="1" applyFont="1" applyFill="1" applyBorder="1" applyAlignment="1">
      <alignment horizontal="center" wrapText="1"/>
    </xf>
    <xf numFmtId="4" fontId="7" fillId="0" borderId="14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" fontId="7" fillId="0" borderId="12" xfId="0" applyNumberFormat="1" applyFont="1" applyFill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7" fillId="0" borderId="14" xfId="0" applyNumberFormat="1" applyFont="1" applyFill="1" applyBorder="1" applyAlignment="1">
      <alignment/>
    </xf>
    <xf numFmtId="4" fontId="7" fillId="0" borderId="16" xfId="0" applyNumberFormat="1" applyFont="1" applyFill="1" applyBorder="1" applyAlignment="1">
      <alignment horizontal="center" wrapText="1"/>
    </xf>
    <xf numFmtId="4" fontId="7" fillId="0" borderId="20" xfId="0" applyNumberFormat="1" applyFont="1" applyFill="1" applyBorder="1" applyAlignment="1">
      <alignment horizontal="center" wrapText="1"/>
    </xf>
    <xf numFmtId="4" fontId="7" fillId="0" borderId="14" xfId="0" applyNumberFormat="1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/>
    </xf>
    <xf numFmtId="4" fontId="7" fillId="0" borderId="13" xfId="0" applyNumberFormat="1" applyFont="1" applyFill="1" applyBorder="1" applyAlignment="1">
      <alignment wrapText="1"/>
    </xf>
    <xf numFmtId="4" fontId="7" fillId="0" borderId="11" xfId="0" applyNumberFormat="1" applyFont="1" applyFill="1" applyBorder="1" applyAlignment="1">
      <alignment wrapText="1"/>
    </xf>
    <xf numFmtId="4" fontId="7" fillId="0" borderId="16" xfId="0" applyNumberFormat="1" applyFont="1" applyFill="1" applyBorder="1" applyAlignment="1">
      <alignment wrapText="1"/>
    </xf>
    <xf numFmtId="4" fontId="7" fillId="0" borderId="16" xfId="0" applyNumberFormat="1" applyFont="1" applyFill="1" applyBorder="1" applyAlignment="1">
      <alignment horizontal="right" wrapText="1"/>
    </xf>
    <xf numFmtId="4" fontId="7" fillId="0" borderId="20" xfId="0" applyNumberFormat="1" applyFont="1" applyFill="1" applyBorder="1" applyAlignment="1">
      <alignment horizontal="right" wrapText="1"/>
    </xf>
    <xf numFmtId="4" fontId="7" fillId="0" borderId="14" xfId="0" applyNumberFormat="1" applyFont="1" applyFill="1" applyBorder="1" applyAlignment="1">
      <alignment horizontal="right"/>
    </xf>
    <xf numFmtId="4" fontId="7" fillId="0" borderId="14" xfId="0" applyNumberFormat="1" applyFont="1" applyFill="1" applyBorder="1" applyAlignment="1">
      <alignment wrapText="1"/>
    </xf>
    <xf numFmtId="4" fontId="7" fillId="0" borderId="14" xfId="0" applyNumberFormat="1" applyFont="1" applyFill="1" applyBorder="1" applyAlignment="1">
      <alignment horizontal="right" wrapText="1"/>
    </xf>
    <xf numFmtId="49" fontId="1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wrapText="1"/>
    </xf>
    <xf numFmtId="0" fontId="2" fillId="0" borderId="18" xfId="0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right" vertical="center" wrapText="1"/>
    </xf>
    <xf numFmtId="49" fontId="12" fillId="0" borderId="11" xfId="0" applyNumberFormat="1" applyFont="1" applyFill="1" applyBorder="1" applyAlignment="1">
      <alignment horizontal="left" vertical="center"/>
    </xf>
    <xf numFmtId="49" fontId="7" fillId="0" borderId="11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right" vertical="center"/>
    </xf>
    <xf numFmtId="49" fontId="27" fillId="0" borderId="11" xfId="0" applyNumberFormat="1" applyFont="1" applyFill="1" applyBorder="1" applyAlignment="1">
      <alignment horizontal="center" vertical="center" wrapText="1"/>
    </xf>
    <xf numFmtId="4" fontId="39" fillId="0" borderId="11" xfId="0" applyNumberFormat="1" applyFont="1" applyFill="1" applyBorder="1" applyAlignment="1">
      <alignment horizontal="right" vertical="center"/>
    </xf>
    <xf numFmtId="0" fontId="15" fillId="0" borderId="11" xfId="0" applyFont="1" applyFill="1" applyBorder="1" applyAlignment="1">
      <alignment vertical="top" wrapText="1"/>
    </xf>
    <xf numFmtId="49" fontId="35" fillId="0" borderId="11" xfId="0" applyNumberFormat="1" applyFont="1" applyFill="1" applyBorder="1" applyAlignment="1">
      <alignment horizontal="left" vertical="center"/>
    </xf>
    <xf numFmtId="49" fontId="22" fillId="0" borderId="11" xfId="0" applyNumberFormat="1" applyFont="1" applyFill="1" applyBorder="1" applyAlignment="1">
      <alignment horizontal="center" vertical="center"/>
    </xf>
    <xf numFmtId="49" fontId="26" fillId="0" borderId="11" xfId="0" applyNumberFormat="1" applyFont="1" applyFill="1" applyBorder="1" applyAlignment="1">
      <alignment horizontal="center" vertical="center"/>
    </xf>
    <xf numFmtId="49" fontId="36" fillId="0" borderId="11" xfId="0" applyNumberFormat="1" applyFont="1" applyFill="1" applyBorder="1" applyAlignment="1">
      <alignment horizontal="left" vertical="center"/>
    </xf>
    <xf numFmtId="0" fontId="20" fillId="0" borderId="11" xfId="0" applyFont="1" applyFill="1" applyBorder="1" applyAlignment="1">
      <alignment vertical="top" wrapText="1"/>
    </xf>
    <xf numFmtId="49" fontId="33" fillId="0" borderId="11" xfId="0" applyNumberFormat="1" applyFont="1" applyFill="1" applyBorder="1" applyAlignment="1">
      <alignment horizontal="center" vertical="center"/>
    </xf>
    <xf numFmtId="49" fontId="34" fillId="0" borderId="11" xfId="0" applyNumberFormat="1" applyFont="1" applyFill="1" applyBorder="1" applyAlignment="1">
      <alignment horizontal="left" vertical="center"/>
    </xf>
    <xf numFmtId="49" fontId="16" fillId="0" borderId="11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vertical="distributed" wrapText="1"/>
    </xf>
    <xf numFmtId="49" fontId="2" fillId="0" borderId="11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49" fontId="38" fillId="0" borderId="18" xfId="0" applyNumberFormat="1" applyFont="1" applyFill="1" applyBorder="1" applyAlignment="1">
      <alignment horizontal="center" vertical="top"/>
    </xf>
    <xf numFmtId="49" fontId="38" fillId="0" borderId="11" xfId="0" applyNumberFormat="1" applyFont="1" applyFill="1" applyBorder="1" applyAlignment="1">
      <alignment horizontal="center" vertical="top"/>
    </xf>
    <xf numFmtId="0" fontId="38" fillId="0" borderId="17" xfId="0" applyNumberFormat="1" applyFont="1" applyBorder="1" applyAlignment="1">
      <alignment horizontal="center" vertical="top"/>
    </xf>
    <xf numFmtId="0" fontId="38" fillId="0" borderId="18" xfId="0" applyNumberFormat="1" applyFont="1" applyBorder="1" applyAlignment="1">
      <alignment horizontal="center" vertical="top"/>
    </xf>
    <xf numFmtId="49" fontId="38" fillId="0" borderId="15" xfId="0" applyNumberFormat="1" applyFont="1" applyFill="1" applyBorder="1" applyAlignment="1">
      <alignment horizontal="center" vertical="top"/>
    </xf>
    <xf numFmtId="49" fontId="38" fillId="0" borderId="16" xfId="0" applyNumberFormat="1" applyFont="1" applyFill="1" applyBorder="1" applyAlignment="1">
      <alignment horizontal="center" vertical="top"/>
    </xf>
    <xf numFmtId="49" fontId="17" fillId="0" borderId="18" xfId="0" applyNumberFormat="1" applyFont="1" applyFill="1" applyBorder="1" applyAlignment="1">
      <alignment horizontal="center" vertical="top"/>
    </xf>
    <xf numFmtId="49" fontId="17" fillId="0" borderId="11" xfId="0" applyNumberFormat="1" applyFont="1" applyFill="1" applyBorder="1" applyAlignment="1">
      <alignment horizontal="center" vertical="top"/>
    </xf>
    <xf numFmtId="0" fontId="38" fillId="0" borderId="12" xfId="0" applyFont="1" applyFill="1" applyBorder="1" applyAlignment="1">
      <alignment horizontal="center" vertical="top"/>
    </xf>
    <xf numFmtId="0" fontId="38" fillId="0" borderId="18" xfId="0" applyFont="1" applyFill="1" applyBorder="1" applyAlignment="1">
      <alignment horizontal="center" vertical="top"/>
    </xf>
    <xf numFmtId="49" fontId="37" fillId="0" borderId="18" xfId="0" applyNumberFormat="1" applyFont="1" applyFill="1" applyBorder="1" applyAlignment="1">
      <alignment horizontal="center" vertical="top"/>
    </xf>
    <xf numFmtId="49" fontId="37" fillId="0" borderId="11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49" fontId="37" fillId="0" borderId="12" xfId="0" applyNumberFormat="1" applyFont="1" applyBorder="1" applyAlignment="1">
      <alignment horizontal="center" vertical="top"/>
    </xf>
    <xf numFmtId="49" fontId="37" fillId="0" borderId="18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37" fillId="0" borderId="12" xfId="0" applyNumberFormat="1" applyFont="1" applyBorder="1" applyAlignment="1">
      <alignment horizontal="center" vertical="center" wrapText="1"/>
    </xf>
    <xf numFmtId="49" fontId="37" fillId="0" borderId="18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9" fontId="38" fillId="0" borderId="20" xfId="0" applyNumberFormat="1" applyFont="1" applyFill="1" applyBorder="1" applyAlignment="1">
      <alignment horizontal="center" vertical="top"/>
    </xf>
    <xf numFmtId="49" fontId="38" fillId="0" borderId="25" xfId="0" applyNumberFormat="1" applyFont="1" applyFill="1" applyBorder="1" applyAlignment="1">
      <alignment horizontal="center" vertical="top"/>
    </xf>
    <xf numFmtId="49" fontId="38" fillId="0" borderId="17" xfId="0" applyNumberFormat="1" applyFont="1" applyFill="1" applyBorder="1" applyAlignment="1">
      <alignment horizontal="center" vertical="top"/>
    </xf>
    <xf numFmtId="0" fontId="38" fillId="0" borderId="17" xfId="0" applyNumberFormat="1" applyFont="1" applyFill="1" applyBorder="1" applyAlignment="1">
      <alignment horizontal="center" vertical="top"/>
    </xf>
    <xf numFmtId="0" fontId="38" fillId="0" borderId="18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33" fillId="0" borderId="16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"/>
    </xf>
    <xf numFmtId="4" fontId="33" fillId="0" borderId="16" xfId="0" applyNumberFormat="1" applyFont="1" applyFill="1" applyBorder="1" applyAlignment="1">
      <alignment horizontal="right"/>
    </xf>
    <xf numFmtId="4" fontId="33" fillId="0" borderId="13" xfId="0" applyNumberFormat="1" applyFont="1" applyFill="1" applyBorder="1" applyAlignment="1">
      <alignment horizontal="right"/>
    </xf>
    <xf numFmtId="49" fontId="1" fillId="0" borderId="16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right"/>
    </xf>
    <xf numFmtId="0" fontId="33" fillId="0" borderId="16" xfId="0" applyFont="1" applyFill="1" applyBorder="1" applyAlignment="1">
      <alignment horizontal="right"/>
    </xf>
    <xf numFmtId="0" fontId="33" fillId="0" borderId="13" xfId="0" applyFont="1" applyFill="1" applyBorder="1" applyAlignment="1">
      <alignment horizontal="right"/>
    </xf>
    <xf numFmtId="0" fontId="33" fillId="0" borderId="16" xfId="0" applyFont="1" applyFill="1" applyBorder="1" applyAlignment="1">
      <alignment horizontal="right"/>
    </xf>
    <xf numFmtId="0" fontId="33" fillId="0" borderId="13" xfId="0" applyFont="1" applyFill="1" applyBorder="1" applyAlignment="1">
      <alignment horizontal="right"/>
    </xf>
    <xf numFmtId="4" fontId="33" fillId="0" borderId="16" xfId="0" applyNumberFormat="1" applyFont="1" applyFill="1" applyBorder="1" applyAlignment="1">
      <alignment horizontal="center"/>
    </xf>
    <xf numFmtId="4" fontId="33" fillId="0" borderId="13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3" fillId="0" borderId="16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center" wrapText="1"/>
    </xf>
    <xf numFmtId="4" fontId="7" fillId="0" borderId="16" xfId="0" applyNumberFormat="1" applyFont="1" applyFill="1" applyBorder="1" applyAlignment="1">
      <alignment horizontal="right"/>
    </xf>
    <xf numFmtId="4" fontId="7" fillId="0" borderId="13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" fontId="7" fillId="0" borderId="16" xfId="0" applyNumberFormat="1" applyFont="1" applyFill="1" applyBorder="1" applyAlignment="1">
      <alignment horizontal="center"/>
    </xf>
    <xf numFmtId="4" fontId="7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4" fontId="33" fillId="0" borderId="31" xfId="0" applyNumberFormat="1" applyFont="1" applyFill="1" applyBorder="1" applyAlignment="1">
      <alignment horizontal="center"/>
    </xf>
    <xf numFmtId="0" fontId="33" fillId="0" borderId="16" xfId="0" applyFont="1" applyFill="1" applyBorder="1" applyAlignment="1">
      <alignment/>
    </xf>
    <xf numFmtId="0" fontId="33" fillId="0" borderId="13" xfId="0" applyFont="1" applyFill="1" applyBorder="1" applyAlignment="1">
      <alignment/>
    </xf>
    <xf numFmtId="2" fontId="33" fillId="0" borderId="16" xfId="0" applyNumberFormat="1" applyFont="1" applyFill="1" applyBorder="1" applyAlignment="1">
      <alignment horizontal="right"/>
    </xf>
    <xf numFmtId="2" fontId="33" fillId="0" borderId="13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28" xfId="0" applyFont="1" applyFill="1" applyBorder="1" applyAlignment="1">
      <alignment horizontal="center"/>
    </xf>
    <xf numFmtId="4" fontId="33" fillId="0" borderId="16" xfId="0" applyNumberFormat="1" applyFont="1" applyFill="1" applyBorder="1" applyAlignment="1">
      <alignment/>
    </xf>
    <xf numFmtId="4" fontId="33" fillId="0" borderId="13" xfId="0" applyNumberFormat="1" applyFont="1" applyFill="1" applyBorder="1" applyAlignment="1">
      <alignment/>
    </xf>
    <xf numFmtId="4" fontId="7" fillId="0" borderId="16" xfId="0" applyNumberFormat="1" applyFont="1" applyFill="1" applyBorder="1" applyAlignment="1">
      <alignment/>
    </xf>
    <xf numFmtId="4" fontId="7" fillId="0" borderId="13" xfId="0" applyNumberFormat="1" applyFont="1" applyFill="1" applyBorder="1" applyAlignment="1">
      <alignment/>
    </xf>
    <xf numFmtId="49" fontId="33" fillId="0" borderId="16" xfId="0" applyNumberFormat="1" applyFont="1" applyFill="1" applyBorder="1" applyAlignment="1">
      <alignment horizontal="center"/>
    </xf>
    <xf numFmtId="49" fontId="33" fillId="0" borderId="13" xfId="0" applyNumberFormat="1" applyFont="1" applyFill="1" applyBorder="1" applyAlignment="1">
      <alignment horizontal="center"/>
    </xf>
    <xf numFmtId="49" fontId="33" fillId="0" borderId="16" xfId="0" applyNumberFormat="1" applyFont="1" applyFill="1" applyBorder="1" applyAlignment="1">
      <alignment/>
    </xf>
    <xf numFmtId="49" fontId="33" fillId="0" borderId="13" xfId="0" applyNumberFormat="1" applyFont="1" applyFill="1" applyBorder="1" applyAlignment="1">
      <alignment/>
    </xf>
    <xf numFmtId="49" fontId="33" fillId="0" borderId="14" xfId="0" applyNumberFormat="1" applyFont="1" applyFill="1" applyBorder="1" applyAlignment="1">
      <alignment/>
    </xf>
    <xf numFmtId="49" fontId="1" fillId="0" borderId="14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33" fillId="0" borderId="16" xfId="0" applyNumberFormat="1" applyFont="1" applyFill="1" applyBorder="1" applyAlignment="1">
      <alignment horizontal="center" wrapText="1"/>
    </xf>
    <xf numFmtId="49" fontId="33" fillId="0" borderId="13" xfId="0" applyNumberFormat="1" applyFont="1" applyFill="1" applyBorder="1" applyAlignment="1">
      <alignment horizont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33" fillId="0" borderId="31" xfId="0" applyFont="1" applyFill="1" applyBorder="1" applyAlignment="1">
      <alignment horizontal="right"/>
    </xf>
    <xf numFmtId="49" fontId="33" fillId="0" borderId="16" xfId="0" applyNumberFormat="1" applyFont="1" applyFill="1" applyBorder="1" applyAlignment="1">
      <alignment horizontal="right" wrapText="1"/>
    </xf>
    <xf numFmtId="49" fontId="33" fillId="0" borderId="13" xfId="0" applyNumberFormat="1" applyFont="1" applyFill="1" applyBorder="1" applyAlignment="1">
      <alignment horizontal="right" wrapText="1"/>
    </xf>
    <xf numFmtId="49" fontId="3" fillId="0" borderId="14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36" xfId="0" applyNumberFormat="1" applyFont="1" applyFill="1" applyBorder="1" applyAlignment="1">
      <alignment horizontal="center" wrapText="1"/>
    </xf>
    <xf numFmtId="49" fontId="0" fillId="0" borderId="37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 wrapText="1"/>
    </xf>
    <xf numFmtId="49" fontId="21" fillId="0" borderId="18" xfId="0" applyNumberFormat="1" applyFont="1" applyFill="1" applyBorder="1" applyAlignment="1">
      <alignment horizontal="center" vertical="center" wrapText="1"/>
    </xf>
    <xf numFmtId="14" fontId="0" fillId="0" borderId="39" xfId="0" applyNumberFormat="1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zoomScalePageLayoutView="0" workbookViewId="0" topLeftCell="A1">
      <selection activeCell="A5" sqref="A5:E5"/>
    </sheetView>
  </sheetViews>
  <sheetFormatPr defaultColWidth="9.00390625" defaultRowHeight="12.75"/>
  <cols>
    <col min="1" max="1" width="41.75390625" style="0" customWidth="1"/>
    <col min="2" max="2" width="5.625" style="0" customWidth="1"/>
    <col min="3" max="3" width="6.00390625" style="0" customWidth="1"/>
    <col min="4" max="4" width="22.125" style="0" customWidth="1"/>
    <col min="5" max="5" width="15.00390625" style="0" customWidth="1"/>
    <col min="6" max="6" width="18.375" style="0" customWidth="1"/>
    <col min="7" max="7" width="12.125" style="0" customWidth="1"/>
    <col min="8" max="8" width="12.75390625" style="0" bestFit="1" customWidth="1"/>
  </cols>
  <sheetData>
    <row r="1" spans="5:7" ht="12.75">
      <c r="E1" s="462"/>
      <c r="F1" s="462"/>
      <c r="G1" s="462"/>
    </row>
    <row r="2" spans="1:7" ht="12.75">
      <c r="A2" s="463" t="s">
        <v>261</v>
      </c>
      <c r="B2" s="463"/>
      <c r="C2" s="463"/>
      <c r="D2" s="463"/>
      <c r="E2" s="463"/>
      <c r="F2" s="463"/>
      <c r="G2" s="4" t="s">
        <v>266</v>
      </c>
    </row>
    <row r="3" spans="1:7" ht="12.75">
      <c r="A3" s="6"/>
      <c r="B3" s="6"/>
      <c r="C3" s="463"/>
      <c r="D3" s="463"/>
      <c r="E3" s="6"/>
      <c r="F3" s="7" t="s">
        <v>600</v>
      </c>
      <c r="G3" s="14" t="s">
        <v>590</v>
      </c>
    </row>
    <row r="4" spans="1:7" ht="12.75">
      <c r="A4" s="26"/>
      <c r="B4" s="26"/>
      <c r="C4" s="466" t="s">
        <v>1382</v>
      </c>
      <c r="D4" s="466"/>
      <c r="E4" s="26"/>
      <c r="F4" s="27" t="s">
        <v>267</v>
      </c>
      <c r="G4" s="251">
        <v>41944</v>
      </c>
    </row>
    <row r="5" spans="1:7" ht="12.75">
      <c r="A5" s="467" t="s">
        <v>271</v>
      </c>
      <c r="B5" s="467"/>
      <c r="C5" s="467"/>
      <c r="D5" s="467"/>
      <c r="E5" s="467"/>
      <c r="F5" s="27" t="s">
        <v>268</v>
      </c>
      <c r="G5" s="4">
        <v>70634157</v>
      </c>
    </row>
    <row r="6" spans="1:7" ht="12.75">
      <c r="A6" s="468" t="s">
        <v>1036</v>
      </c>
      <c r="B6" s="468"/>
      <c r="C6" s="469"/>
      <c r="D6" s="469"/>
      <c r="E6" s="469"/>
      <c r="F6" s="27" t="s">
        <v>601</v>
      </c>
      <c r="G6" s="4">
        <v>941</v>
      </c>
    </row>
    <row r="7" spans="1:7" ht="12.75">
      <c r="A7" s="467" t="s">
        <v>270</v>
      </c>
      <c r="B7" s="467"/>
      <c r="C7" s="467"/>
      <c r="D7" s="467"/>
      <c r="E7" s="467"/>
      <c r="F7" s="27" t="s">
        <v>269</v>
      </c>
      <c r="G7" s="14" t="s">
        <v>348</v>
      </c>
    </row>
    <row r="8" spans="1:7" ht="12.75">
      <c r="A8" s="464" t="s">
        <v>596</v>
      </c>
      <c r="B8" s="464"/>
      <c r="C8" s="465"/>
      <c r="D8" s="465"/>
      <c r="E8" s="465"/>
      <c r="F8" s="3"/>
      <c r="G8" s="4"/>
    </row>
    <row r="9" spans="1:7" ht="12.75">
      <c r="A9" s="464" t="s">
        <v>597</v>
      </c>
      <c r="B9" s="464"/>
      <c r="C9" s="465"/>
      <c r="D9" s="465"/>
      <c r="E9" s="465"/>
      <c r="F9" s="3"/>
      <c r="G9" s="4">
        <v>383</v>
      </c>
    </row>
    <row r="10" spans="1:7" ht="12.75">
      <c r="A10" s="472" t="s">
        <v>602</v>
      </c>
      <c r="B10" s="472"/>
      <c r="C10" s="472"/>
      <c r="D10" s="472"/>
      <c r="E10" s="472"/>
      <c r="F10" s="472"/>
      <c r="G10" s="472"/>
    </row>
    <row r="11" spans="1:7" ht="12.75">
      <c r="A11" s="473"/>
      <c r="B11" s="473"/>
      <c r="C11" s="474"/>
      <c r="D11" s="474"/>
      <c r="E11" s="473"/>
      <c r="F11" s="473"/>
      <c r="G11" s="473"/>
    </row>
    <row r="12" spans="1:7" ht="33.75">
      <c r="A12" s="56"/>
      <c r="B12" s="56"/>
      <c r="C12" s="477" t="s">
        <v>1034</v>
      </c>
      <c r="D12" s="478"/>
      <c r="E12" s="37" t="s">
        <v>1025</v>
      </c>
      <c r="F12" s="28" t="s">
        <v>262</v>
      </c>
      <c r="G12" s="37" t="s">
        <v>587</v>
      </c>
    </row>
    <row r="13" spans="1:7" ht="12.75">
      <c r="A13" s="59">
        <v>1</v>
      </c>
      <c r="B13" s="59"/>
      <c r="C13" s="479">
        <v>3</v>
      </c>
      <c r="D13" s="480">
        <v>3</v>
      </c>
      <c r="E13" s="60">
        <v>4</v>
      </c>
      <c r="F13" s="28">
        <v>5</v>
      </c>
      <c r="G13" s="61">
        <v>6</v>
      </c>
    </row>
    <row r="14" spans="1:7" s="254" customFormat="1" ht="12.75">
      <c r="A14" s="252" t="s">
        <v>392</v>
      </c>
      <c r="B14" s="28">
        <v>10</v>
      </c>
      <c r="C14" s="456"/>
      <c r="D14" s="457"/>
      <c r="E14" s="253">
        <f>E15+E60</f>
        <v>86081235</v>
      </c>
      <c r="F14" s="253">
        <f>F15+F60</f>
        <v>85490465.93</v>
      </c>
      <c r="G14" s="253">
        <f>E14-F14</f>
        <v>590769.0699999928</v>
      </c>
    </row>
    <row r="15" spans="1:7" s="254" customFormat="1" ht="12.75">
      <c r="A15" s="252" t="s">
        <v>599</v>
      </c>
      <c r="B15" s="255"/>
      <c r="C15" s="456" t="s">
        <v>367</v>
      </c>
      <c r="D15" s="457"/>
      <c r="E15" s="253">
        <f>E16+E42</f>
        <v>67588100</v>
      </c>
      <c r="F15" s="253">
        <f>F16+F42</f>
        <v>68185738.59</v>
      </c>
      <c r="G15" s="253">
        <f>E15-F15</f>
        <v>-597638.5900000036</v>
      </c>
    </row>
    <row r="16" spans="1:7" s="254" customFormat="1" ht="12.75">
      <c r="A16" s="252" t="s">
        <v>263</v>
      </c>
      <c r="B16" s="255"/>
      <c r="C16" s="456"/>
      <c r="D16" s="457"/>
      <c r="E16" s="253">
        <v>59884100</v>
      </c>
      <c r="F16" s="253">
        <f>F17+F22+F28+F31+F40</f>
        <v>58080699.14</v>
      </c>
      <c r="G16" s="253">
        <f>E16-F16</f>
        <v>1803400.8599999994</v>
      </c>
    </row>
    <row r="17" spans="1:7" s="254" customFormat="1" ht="12.75">
      <c r="A17" s="252" t="s">
        <v>354</v>
      </c>
      <c r="B17" s="255"/>
      <c r="C17" s="456" t="s">
        <v>1064</v>
      </c>
      <c r="D17" s="457"/>
      <c r="E17" s="253">
        <f>E18</f>
        <v>27858500</v>
      </c>
      <c r="F17" s="253">
        <f>F18</f>
        <v>20760336.21</v>
      </c>
      <c r="G17" s="253">
        <f>E17-F17</f>
        <v>7098163.789999999</v>
      </c>
    </row>
    <row r="18" spans="1:7" s="259" customFormat="1" ht="12.75">
      <c r="A18" s="256" t="s">
        <v>355</v>
      </c>
      <c r="B18" s="257"/>
      <c r="C18" s="475" t="s">
        <v>1062</v>
      </c>
      <c r="D18" s="476"/>
      <c r="E18" s="258">
        <f>E19+E20+E21</f>
        <v>27858500</v>
      </c>
      <c r="F18" s="258">
        <f>F19+F20+F21</f>
        <v>20760336.21</v>
      </c>
      <c r="G18" s="258">
        <f>E18-F18</f>
        <v>7098163.789999999</v>
      </c>
    </row>
    <row r="19" spans="1:7" s="254" customFormat="1" ht="76.5">
      <c r="A19" s="260" t="s">
        <v>356</v>
      </c>
      <c r="B19" s="261"/>
      <c r="C19" s="481" t="s">
        <v>368</v>
      </c>
      <c r="D19" s="482"/>
      <c r="E19" s="262">
        <v>27719200</v>
      </c>
      <c r="F19" s="263">
        <v>20704089.84</v>
      </c>
      <c r="G19" s="263">
        <f aca="true" t="shared" si="0" ref="G19:G86">SUM(E19-F19)</f>
        <v>7015110.16</v>
      </c>
    </row>
    <row r="20" spans="1:7" s="254" customFormat="1" ht="114.75">
      <c r="A20" s="264" t="s">
        <v>357</v>
      </c>
      <c r="B20" s="261"/>
      <c r="C20" s="450" t="s">
        <v>369</v>
      </c>
      <c r="D20" s="451"/>
      <c r="E20" s="263">
        <v>27900</v>
      </c>
      <c r="F20" s="263">
        <v>12889.52</v>
      </c>
      <c r="G20" s="263">
        <f t="shared" si="0"/>
        <v>15010.48</v>
      </c>
    </row>
    <row r="21" spans="1:7" s="254" customFormat="1" ht="51">
      <c r="A21" s="264" t="s">
        <v>2033</v>
      </c>
      <c r="B21" s="261"/>
      <c r="C21" s="450" t="s">
        <v>370</v>
      </c>
      <c r="D21" s="451"/>
      <c r="E21" s="263">
        <v>111400</v>
      </c>
      <c r="F21" s="263">
        <v>43356.85</v>
      </c>
      <c r="G21" s="263">
        <f t="shared" si="0"/>
        <v>68043.15</v>
      </c>
    </row>
    <row r="22" spans="1:7" s="254" customFormat="1" ht="38.25">
      <c r="A22" s="252" t="s">
        <v>2034</v>
      </c>
      <c r="B22" s="255"/>
      <c r="C22" s="456" t="s">
        <v>394</v>
      </c>
      <c r="D22" s="457"/>
      <c r="E22" s="253">
        <f>SUM(E23)</f>
        <v>6086500</v>
      </c>
      <c r="F22" s="253">
        <f>F23</f>
        <v>3845643.0700000003</v>
      </c>
      <c r="G22" s="253">
        <f t="shared" si="0"/>
        <v>2240856.9299999997</v>
      </c>
    </row>
    <row r="23" spans="1:7" s="259" customFormat="1" ht="38.25">
      <c r="A23" s="265" t="s">
        <v>2035</v>
      </c>
      <c r="B23" s="257"/>
      <c r="C23" s="460" t="s">
        <v>371</v>
      </c>
      <c r="D23" s="461"/>
      <c r="E23" s="266">
        <f>SUM(E24:E27)</f>
        <v>6086500</v>
      </c>
      <c r="F23" s="266">
        <f>SUM(F24:F27)</f>
        <v>3845643.0700000003</v>
      </c>
      <c r="G23" s="266">
        <f t="shared" si="0"/>
        <v>2240856.9299999997</v>
      </c>
    </row>
    <row r="24" spans="1:7" s="254" customFormat="1" ht="38.25">
      <c r="A24" s="267" t="s">
        <v>398</v>
      </c>
      <c r="B24" s="268"/>
      <c r="C24" s="450" t="s">
        <v>393</v>
      </c>
      <c r="D24" s="451"/>
      <c r="E24" s="263">
        <v>2555000</v>
      </c>
      <c r="F24" s="263">
        <v>1464192.91</v>
      </c>
      <c r="G24" s="263">
        <f t="shared" si="0"/>
        <v>1090807.09</v>
      </c>
    </row>
    <row r="25" spans="1:7" s="254" customFormat="1" ht="63.75">
      <c r="A25" s="267" t="s">
        <v>399</v>
      </c>
      <c r="B25" s="268"/>
      <c r="C25" s="450" t="s">
        <v>395</v>
      </c>
      <c r="D25" s="451"/>
      <c r="E25" s="263">
        <v>78200</v>
      </c>
      <c r="F25" s="263">
        <v>32196.83</v>
      </c>
      <c r="G25" s="263">
        <f t="shared" si="0"/>
        <v>46003.17</v>
      </c>
    </row>
    <row r="26" spans="1:7" s="254" customFormat="1" ht="63.75">
      <c r="A26" s="267" t="s">
        <v>1785</v>
      </c>
      <c r="B26" s="268"/>
      <c r="C26" s="450" t="s">
        <v>396</v>
      </c>
      <c r="D26" s="451"/>
      <c r="E26" s="263">
        <v>3288000</v>
      </c>
      <c r="F26" s="263">
        <v>2437314.5</v>
      </c>
      <c r="G26" s="263">
        <f t="shared" si="0"/>
        <v>850685.5</v>
      </c>
    </row>
    <row r="27" spans="1:7" s="254" customFormat="1" ht="63.75">
      <c r="A27" s="267" t="s">
        <v>1786</v>
      </c>
      <c r="B27" s="268"/>
      <c r="C27" s="450" t="s">
        <v>397</v>
      </c>
      <c r="D27" s="451"/>
      <c r="E27" s="263">
        <v>165300</v>
      </c>
      <c r="F27" s="263">
        <v>-88061.17</v>
      </c>
      <c r="G27" s="263">
        <f t="shared" si="0"/>
        <v>253361.16999999998</v>
      </c>
    </row>
    <row r="28" spans="1:7" s="254" customFormat="1" ht="12.75">
      <c r="A28" s="252" t="s">
        <v>255</v>
      </c>
      <c r="B28" s="255"/>
      <c r="C28" s="456" t="s">
        <v>1063</v>
      </c>
      <c r="D28" s="457"/>
      <c r="E28" s="253">
        <v>426100</v>
      </c>
      <c r="F28" s="253">
        <f>F29</f>
        <v>1315</v>
      </c>
      <c r="G28" s="253">
        <f t="shared" si="0"/>
        <v>424785</v>
      </c>
    </row>
    <row r="29" spans="1:7" s="259" customFormat="1" ht="12.75">
      <c r="A29" s="265" t="s">
        <v>257</v>
      </c>
      <c r="B29" s="257"/>
      <c r="C29" s="460" t="s">
        <v>372</v>
      </c>
      <c r="D29" s="461"/>
      <c r="E29" s="266">
        <v>426100</v>
      </c>
      <c r="F29" s="266">
        <f>F30</f>
        <v>1315</v>
      </c>
      <c r="G29" s="266">
        <f t="shared" si="0"/>
        <v>424785</v>
      </c>
    </row>
    <row r="30" spans="1:7" s="254" customFormat="1" ht="12.75">
      <c r="A30" s="267" t="s">
        <v>257</v>
      </c>
      <c r="B30" s="268"/>
      <c r="C30" s="450" t="s">
        <v>3</v>
      </c>
      <c r="D30" s="451"/>
      <c r="E30" s="263">
        <v>426100</v>
      </c>
      <c r="F30" s="263">
        <v>1315</v>
      </c>
      <c r="G30" s="263">
        <f t="shared" si="0"/>
        <v>424785</v>
      </c>
    </row>
    <row r="31" spans="1:7" s="254" customFormat="1" ht="12.75">
      <c r="A31" s="252" t="s">
        <v>256</v>
      </c>
      <c r="B31" s="255"/>
      <c r="C31" s="456" t="s">
        <v>1870</v>
      </c>
      <c r="D31" s="457"/>
      <c r="E31" s="253">
        <v>25428700</v>
      </c>
      <c r="F31" s="253">
        <f>F32+F34+F37</f>
        <v>33403799.86</v>
      </c>
      <c r="G31" s="253">
        <f t="shared" si="0"/>
        <v>-7975099.859999999</v>
      </c>
    </row>
    <row r="32" spans="1:7" s="259" customFormat="1" ht="12.75">
      <c r="A32" s="265" t="s">
        <v>1035</v>
      </c>
      <c r="B32" s="257"/>
      <c r="C32" s="460" t="s">
        <v>4</v>
      </c>
      <c r="D32" s="461"/>
      <c r="E32" s="266">
        <v>2231400</v>
      </c>
      <c r="F32" s="266">
        <f>F33</f>
        <v>2681515.9</v>
      </c>
      <c r="G32" s="266">
        <f t="shared" si="0"/>
        <v>-450115.8999999999</v>
      </c>
    </row>
    <row r="33" spans="1:7" s="254" customFormat="1" ht="12.75">
      <c r="A33" s="267" t="s">
        <v>1035</v>
      </c>
      <c r="B33" s="268"/>
      <c r="C33" s="450" t="s">
        <v>5</v>
      </c>
      <c r="D33" s="451"/>
      <c r="E33" s="263">
        <v>2231400</v>
      </c>
      <c r="F33" s="263">
        <v>2681515.9</v>
      </c>
      <c r="G33" s="263">
        <f t="shared" si="0"/>
        <v>-450115.8999999999</v>
      </c>
    </row>
    <row r="34" spans="1:7" s="259" customFormat="1" ht="12.75">
      <c r="A34" s="265" t="s">
        <v>236</v>
      </c>
      <c r="B34" s="257"/>
      <c r="C34" s="460" t="s">
        <v>6</v>
      </c>
      <c r="D34" s="461"/>
      <c r="E34" s="266">
        <v>6504000</v>
      </c>
      <c r="F34" s="266">
        <f>F35+F36</f>
        <v>5125194.05</v>
      </c>
      <c r="G34" s="266">
        <f t="shared" si="0"/>
        <v>1378805.9500000002</v>
      </c>
    </row>
    <row r="35" spans="1:7" s="254" customFormat="1" ht="12.75">
      <c r="A35" s="267" t="s">
        <v>245</v>
      </c>
      <c r="B35" s="268"/>
      <c r="C35" s="450" t="s">
        <v>7</v>
      </c>
      <c r="D35" s="451"/>
      <c r="E35" s="263">
        <v>2276400</v>
      </c>
      <c r="F35" s="263">
        <v>1299724.68</v>
      </c>
      <c r="G35" s="263">
        <f t="shared" si="0"/>
        <v>976675.3200000001</v>
      </c>
    </row>
    <row r="36" spans="1:7" s="254" customFormat="1" ht="12.75">
      <c r="A36" s="267" t="s">
        <v>246</v>
      </c>
      <c r="B36" s="268"/>
      <c r="C36" s="450" t="s">
        <v>8</v>
      </c>
      <c r="D36" s="451"/>
      <c r="E36" s="263">
        <v>4227600</v>
      </c>
      <c r="F36" s="263">
        <v>3825469.37</v>
      </c>
      <c r="G36" s="263">
        <f t="shared" si="0"/>
        <v>402130.6299999999</v>
      </c>
    </row>
    <row r="37" spans="1:7" s="259" customFormat="1" ht="12.75">
      <c r="A37" s="265" t="s">
        <v>237</v>
      </c>
      <c r="B37" s="257"/>
      <c r="C37" s="460" t="s">
        <v>9</v>
      </c>
      <c r="D37" s="461"/>
      <c r="E37" s="266">
        <v>16693300</v>
      </c>
      <c r="F37" s="266">
        <f>F38+F39</f>
        <v>25597089.91</v>
      </c>
      <c r="G37" s="266">
        <f t="shared" si="0"/>
        <v>-8903789.91</v>
      </c>
    </row>
    <row r="38" spans="1:7" s="254" customFormat="1" ht="76.5">
      <c r="A38" s="264" t="s">
        <v>2003</v>
      </c>
      <c r="B38" s="261"/>
      <c r="C38" s="450" t="s">
        <v>10</v>
      </c>
      <c r="D38" s="451"/>
      <c r="E38" s="263">
        <v>7512000</v>
      </c>
      <c r="F38" s="263">
        <v>15926133.23</v>
      </c>
      <c r="G38" s="263">
        <f t="shared" si="0"/>
        <v>-8414133.23</v>
      </c>
    </row>
    <row r="39" spans="1:7" s="254" customFormat="1" ht="89.25">
      <c r="A39" s="264" t="s">
        <v>1967</v>
      </c>
      <c r="B39" s="261"/>
      <c r="C39" s="450" t="s">
        <v>11</v>
      </c>
      <c r="D39" s="451"/>
      <c r="E39" s="263">
        <v>9181300</v>
      </c>
      <c r="F39" s="263">
        <v>9670956.68</v>
      </c>
      <c r="G39" s="263">
        <f t="shared" si="0"/>
        <v>-489656.6799999997</v>
      </c>
    </row>
    <row r="40" spans="1:7" s="254" customFormat="1" ht="12.75">
      <c r="A40" s="252" t="s">
        <v>260</v>
      </c>
      <c r="B40" s="255"/>
      <c r="C40" s="456" t="s">
        <v>1065</v>
      </c>
      <c r="D40" s="457"/>
      <c r="E40" s="253">
        <v>84300</v>
      </c>
      <c r="F40" s="253">
        <f>F41</f>
        <v>69605</v>
      </c>
      <c r="G40" s="253">
        <f t="shared" si="0"/>
        <v>14695</v>
      </c>
    </row>
    <row r="41" spans="1:7" s="254" customFormat="1" ht="51">
      <c r="A41" s="264" t="s">
        <v>235</v>
      </c>
      <c r="B41" s="261"/>
      <c r="C41" s="483" t="s">
        <v>12</v>
      </c>
      <c r="D41" s="450"/>
      <c r="E41" s="263">
        <v>84300</v>
      </c>
      <c r="F41" s="263">
        <v>69605</v>
      </c>
      <c r="G41" s="263">
        <f t="shared" si="0"/>
        <v>14695</v>
      </c>
    </row>
    <row r="42" spans="1:7" s="254" customFormat="1" ht="12.75">
      <c r="A42" s="252" t="s">
        <v>264</v>
      </c>
      <c r="B42" s="255"/>
      <c r="C42" s="456"/>
      <c r="D42" s="457"/>
      <c r="E42" s="253">
        <f>SUM(E43+E50+E55)</f>
        <v>7704000</v>
      </c>
      <c r="F42" s="253">
        <f>SUM(F43+F50+F55)</f>
        <v>10105039.450000001</v>
      </c>
      <c r="G42" s="253">
        <f t="shared" si="0"/>
        <v>-2401039.450000001</v>
      </c>
    </row>
    <row r="43" spans="1:7" s="254" customFormat="1" ht="51">
      <c r="A43" s="252" t="s">
        <v>589</v>
      </c>
      <c r="B43" s="255"/>
      <c r="C43" s="456" t="s">
        <v>13</v>
      </c>
      <c r="D43" s="457"/>
      <c r="E43" s="253">
        <f>SUM(E44+E47)</f>
        <v>6560000</v>
      </c>
      <c r="F43" s="253">
        <f>SUM(F44+F47)</f>
        <v>4850547.760000001</v>
      </c>
      <c r="G43" s="253">
        <f t="shared" si="0"/>
        <v>1709452.2399999993</v>
      </c>
    </row>
    <row r="44" spans="1:7" s="259" customFormat="1" ht="89.25">
      <c r="A44" s="252" t="s">
        <v>1968</v>
      </c>
      <c r="B44" s="255"/>
      <c r="C44" s="460" t="s">
        <v>329</v>
      </c>
      <c r="D44" s="461"/>
      <c r="E44" s="266">
        <f>SUM(E45:E46)</f>
        <v>5200000</v>
      </c>
      <c r="F44" s="266">
        <f>SUM(F45:F46)</f>
        <v>4436327.2700000005</v>
      </c>
      <c r="G44" s="266">
        <f t="shared" si="0"/>
        <v>763672.7299999995</v>
      </c>
    </row>
    <row r="45" spans="1:7" s="254" customFormat="1" ht="76.5">
      <c r="A45" s="264" t="s">
        <v>247</v>
      </c>
      <c r="B45" s="261"/>
      <c r="C45" s="450" t="s">
        <v>330</v>
      </c>
      <c r="D45" s="451"/>
      <c r="E45" s="263">
        <v>5200000</v>
      </c>
      <c r="F45" s="263">
        <v>4420204.69</v>
      </c>
      <c r="G45" s="263">
        <f t="shared" si="0"/>
        <v>779795.3099999996</v>
      </c>
    </row>
    <row r="46" spans="1:7" s="254" customFormat="1" ht="76.5">
      <c r="A46" s="264" t="s">
        <v>1787</v>
      </c>
      <c r="B46" s="261"/>
      <c r="C46" s="450" t="s">
        <v>1066</v>
      </c>
      <c r="D46" s="451"/>
      <c r="E46" s="263">
        <v>0</v>
      </c>
      <c r="F46" s="263">
        <v>16122.58</v>
      </c>
      <c r="G46" s="263"/>
    </row>
    <row r="47" spans="1:7" s="259" customFormat="1" ht="89.25">
      <c r="A47" s="252" t="s">
        <v>1500</v>
      </c>
      <c r="B47" s="255"/>
      <c r="C47" s="460" t="s">
        <v>331</v>
      </c>
      <c r="D47" s="461"/>
      <c r="E47" s="266">
        <v>1360000</v>
      </c>
      <c r="F47" s="266">
        <f>F48+F49</f>
        <v>414220.49</v>
      </c>
      <c r="G47" s="266">
        <f t="shared" si="0"/>
        <v>945779.51</v>
      </c>
    </row>
    <row r="48" spans="1:7" s="254" customFormat="1" ht="76.5">
      <c r="A48" s="264" t="s">
        <v>239</v>
      </c>
      <c r="B48" s="261"/>
      <c r="C48" s="450" t="s">
        <v>332</v>
      </c>
      <c r="D48" s="451"/>
      <c r="E48" s="263">
        <v>1150000</v>
      </c>
      <c r="F48" s="263">
        <v>414220.49</v>
      </c>
      <c r="G48" s="263">
        <f t="shared" si="0"/>
        <v>735779.51</v>
      </c>
    </row>
    <row r="49" spans="1:7" s="254" customFormat="1" ht="76.5">
      <c r="A49" s="264" t="s">
        <v>239</v>
      </c>
      <c r="B49" s="261"/>
      <c r="C49" s="450" t="s">
        <v>333</v>
      </c>
      <c r="D49" s="451"/>
      <c r="E49" s="263">
        <v>210000</v>
      </c>
      <c r="F49" s="263">
        <v>0</v>
      </c>
      <c r="G49" s="263">
        <f t="shared" si="0"/>
        <v>210000</v>
      </c>
    </row>
    <row r="50" spans="1:7" s="254" customFormat="1" ht="25.5">
      <c r="A50" s="252" t="s">
        <v>595</v>
      </c>
      <c r="B50" s="255"/>
      <c r="C50" s="456" t="s">
        <v>334</v>
      </c>
      <c r="D50" s="457"/>
      <c r="E50" s="253">
        <v>1100000</v>
      </c>
      <c r="F50" s="253">
        <f>F51+F53</f>
        <v>5183653</v>
      </c>
      <c r="G50" s="253">
        <f t="shared" si="0"/>
        <v>-4083653</v>
      </c>
    </row>
    <row r="51" spans="1:7" s="259" customFormat="1" ht="76.5">
      <c r="A51" s="252" t="s">
        <v>1969</v>
      </c>
      <c r="B51" s="255"/>
      <c r="C51" s="460" t="s">
        <v>335</v>
      </c>
      <c r="D51" s="461"/>
      <c r="E51" s="266">
        <v>200000</v>
      </c>
      <c r="F51" s="266">
        <f>F52</f>
        <v>757510.18</v>
      </c>
      <c r="G51" s="266">
        <f t="shared" si="0"/>
        <v>-557510.18</v>
      </c>
    </row>
    <row r="52" spans="1:7" s="254" customFormat="1" ht="102">
      <c r="A52" s="264" t="s">
        <v>1970</v>
      </c>
      <c r="B52" s="261"/>
      <c r="C52" s="450" t="s">
        <v>336</v>
      </c>
      <c r="D52" s="451"/>
      <c r="E52" s="263">
        <v>200000</v>
      </c>
      <c r="F52" s="263">
        <v>757510.18</v>
      </c>
      <c r="G52" s="263">
        <f t="shared" si="0"/>
        <v>-557510.18</v>
      </c>
    </row>
    <row r="53" spans="1:7" s="259" customFormat="1" ht="63.75">
      <c r="A53" s="252" t="s">
        <v>1971</v>
      </c>
      <c r="B53" s="255"/>
      <c r="C53" s="460" t="s">
        <v>337</v>
      </c>
      <c r="D53" s="461"/>
      <c r="E53" s="266">
        <v>900000</v>
      </c>
      <c r="F53" s="266">
        <f>F54</f>
        <v>4426142.82</v>
      </c>
      <c r="G53" s="266">
        <f t="shared" si="0"/>
        <v>-3526142.8200000003</v>
      </c>
    </row>
    <row r="54" spans="1:7" s="254" customFormat="1" ht="51">
      <c r="A54" s="264" t="s">
        <v>248</v>
      </c>
      <c r="B54" s="269"/>
      <c r="C54" s="454" t="s">
        <v>338</v>
      </c>
      <c r="D54" s="455"/>
      <c r="E54" s="263">
        <v>900000</v>
      </c>
      <c r="F54" s="263">
        <v>4426142.82</v>
      </c>
      <c r="G54" s="263">
        <f t="shared" si="0"/>
        <v>-3526142.8200000003</v>
      </c>
    </row>
    <row r="55" spans="1:7" s="254" customFormat="1" ht="12.75">
      <c r="A55" s="252" t="s">
        <v>258</v>
      </c>
      <c r="B55" s="255"/>
      <c r="C55" s="456" t="s">
        <v>339</v>
      </c>
      <c r="D55" s="457"/>
      <c r="E55" s="253">
        <f>SUM(E56)</f>
        <v>44000</v>
      </c>
      <c r="F55" s="253">
        <f>SUM(F56)</f>
        <v>70838.69</v>
      </c>
      <c r="G55" s="253">
        <f t="shared" si="0"/>
        <v>-26838.690000000002</v>
      </c>
    </row>
    <row r="56" spans="1:7" s="259" customFormat="1" ht="12.75">
      <c r="A56" s="264" t="s">
        <v>238</v>
      </c>
      <c r="B56" s="261"/>
      <c r="C56" s="458" t="s">
        <v>340</v>
      </c>
      <c r="D56" s="459"/>
      <c r="E56" s="263">
        <f>E57</f>
        <v>44000</v>
      </c>
      <c r="F56" s="263">
        <f>F57+F58+F59</f>
        <v>70838.69</v>
      </c>
      <c r="G56" s="263">
        <f t="shared" si="0"/>
        <v>-26838.690000000002</v>
      </c>
    </row>
    <row r="57" spans="1:7" s="259" customFormat="1" ht="25.5">
      <c r="A57" s="264" t="s">
        <v>249</v>
      </c>
      <c r="B57" s="261"/>
      <c r="C57" s="458" t="s">
        <v>341</v>
      </c>
      <c r="D57" s="459"/>
      <c r="E57" s="263">
        <v>44000</v>
      </c>
      <c r="F57" s="263">
        <v>70838.69</v>
      </c>
      <c r="G57" s="263">
        <f t="shared" si="0"/>
        <v>-26838.690000000002</v>
      </c>
    </row>
    <row r="58" spans="1:7" s="259" customFormat="1" ht="25.5">
      <c r="A58" s="264" t="s">
        <v>287</v>
      </c>
      <c r="B58" s="255"/>
      <c r="C58" s="454" t="s">
        <v>285</v>
      </c>
      <c r="D58" s="455"/>
      <c r="E58" s="328">
        <v>0</v>
      </c>
      <c r="F58" s="263">
        <v>49697</v>
      </c>
      <c r="G58" s="263">
        <f t="shared" si="0"/>
        <v>-49697</v>
      </c>
    </row>
    <row r="59" spans="1:7" s="254" customFormat="1" ht="25.5">
      <c r="A59" s="264" t="s">
        <v>288</v>
      </c>
      <c r="B59" s="261"/>
      <c r="C59" s="454" t="s">
        <v>286</v>
      </c>
      <c r="D59" s="455"/>
      <c r="E59" s="329">
        <v>0</v>
      </c>
      <c r="F59" s="263">
        <v>-49697</v>
      </c>
      <c r="G59" s="263">
        <f t="shared" si="0"/>
        <v>49697</v>
      </c>
    </row>
    <row r="60" spans="1:7" s="254" customFormat="1" ht="12.75">
      <c r="A60" s="252" t="s">
        <v>259</v>
      </c>
      <c r="B60" s="255"/>
      <c r="C60" s="456" t="s">
        <v>342</v>
      </c>
      <c r="D60" s="457"/>
      <c r="E60" s="253">
        <f>E61+E96+E100</f>
        <v>18493135</v>
      </c>
      <c r="F60" s="253">
        <f>F61+F96+F100</f>
        <v>17304727.34</v>
      </c>
      <c r="G60" s="253">
        <f>SUM(E60-F60)</f>
        <v>1188407.6600000001</v>
      </c>
    </row>
    <row r="61" spans="1:7" s="254" customFormat="1" ht="25.5">
      <c r="A61" s="252" t="s">
        <v>405</v>
      </c>
      <c r="B61" s="255"/>
      <c r="C61" s="456" t="s">
        <v>406</v>
      </c>
      <c r="D61" s="457"/>
      <c r="E61" s="253">
        <f>E62+E85+E91</f>
        <v>18493135</v>
      </c>
      <c r="F61" s="253">
        <f>F62+F85+F91</f>
        <v>17500741</v>
      </c>
      <c r="G61" s="253">
        <f>SUM(E61-F61)</f>
        <v>992394</v>
      </c>
    </row>
    <row r="62" spans="1:7" s="254" customFormat="1" ht="38.25">
      <c r="A62" s="252" t="s">
        <v>1488</v>
      </c>
      <c r="B62" s="255"/>
      <c r="C62" s="456" t="s">
        <v>1489</v>
      </c>
      <c r="D62" s="457"/>
      <c r="E62" s="253">
        <f>E63+E67+E71+E75+E80</f>
        <v>16246982</v>
      </c>
      <c r="F62" s="253">
        <f>F63+F67+F71+F75+F80</f>
        <v>15788588</v>
      </c>
      <c r="G62" s="253">
        <f>SUM(E62-F62)</f>
        <v>458394</v>
      </c>
    </row>
    <row r="63" spans="1:7" s="276" customFormat="1" ht="25.5">
      <c r="A63" s="264" t="s">
        <v>1880</v>
      </c>
      <c r="B63" s="261"/>
      <c r="C63" s="458" t="s">
        <v>1879</v>
      </c>
      <c r="D63" s="459"/>
      <c r="E63" s="275">
        <f>E64</f>
        <v>3731113</v>
      </c>
      <c r="F63" s="275">
        <f>F64</f>
        <v>3731113</v>
      </c>
      <c r="G63" s="275">
        <f>SUM(E63-F63)</f>
        <v>0</v>
      </c>
    </row>
    <row r="64" spans="1:7" s="276" customFormat="1" ht="25.5">
      <c r="A64" s="264" t="s">
        <v>1878</v>
      </c>
      <c r="B64" s="261"/>
      <c r="C64" s="450" t="s">
        <v>1881</v>
      </c>
      <c r="D64" s="451"/>
      <c r="E64" s="275">
        <f>E66</f>
        <v>3731113</v>
      </c>
      <c r="F64" s="275">
        <f>F66</f>
        <v>3731113</v>
      </c>
      <c r="G64" s="275">
        <f>SUM(E64-F64)</f>
        <v>0</v>
      </c>
    </row>
    <row r="65" spans="1:7" s="279" customFormat="1" ht="11.25">
      <c r="A65" s="277" t="s">
        <v>29</v>
      </c>
      <c r="B65" s="278"/>
      <c r="C65" s="484"/>
      <c r="D65" s="485"/>
      <c r="E65" s="275"/>
      <c r="F65" s="275"/>
      <c r="G65" s="275"/>
    </row>
    <row r="66" spans="1:7" s="280" customFormat="1" ht="25.5">
      <c r="A66" s="264" t="s">
        <v>1878</v>
      </c>
      <c r="B66" s="255"/>
      <c r="C66" s="454" t="s">
        <v>1882</v>
      </c>
      <c r="D66" s="455"/>
      <c r="E66" s="275">
        <v>3731113</v>
      </c>
      <c r="F66" s="275">
        <v>3731113</v>
      </c>
      <c r="G66" s="275">
        <f>SUM(E66-F66)</f>
        <v>0</v>
      </c>
    </row>
    <row r="67" spans="1:7" s="259" customFormat="1" ht="25.5">
      <c r="A67" s="264" t="s">
        <v>1874</v>
      </c>
      <c r="B67" s="261"/>
      <c r="C67" s="458" t="s">
        <v>1873</v>
      </c>
      <c r="D67" s="459"/>
      <c r="E67" s="275">
        <f>E68</f>
        <v>503000</v>
      </c>
      <c r="F67" s="275">
        <f>F68</f>
        <v>503000</v>
      </c>
      <c r="G67" s="275">
        <f>SUM(E67-F67)</f>
        <v>0</v>
      </c>
    </row>
    <row r="68" spans="1:7" s="259" customFormat="1" ht="25.5">
      <c r="A68" s="264" t="s">
        <v>1875</v>
      </c>
      <c r="B68" s="261"/>
      <c r="C68" s="450" t="s">
        <v>1876</v>
      </c>
      <c r="D68" s="451"/>
      <c r="E68" s="275">
        <f>E70</f>
        <v>503000</v>
      </c>
      <c r="F68" s="275">
        <f>F70</f>
        <v>503000</v>
      </c>
      <c r="G68" s="275">
        <f>SUM(E68-F68)</f>
        <v>0</v>
      </c>
    </row>
    <row r="69" spans="1:7" s="273" customFormat="1" ht="11.25">
      <c r="A69" s="271" t="s">
        <v>29</v>
      </c>
      <c r="B69" s="272"/>
      <c r="C69" s="452"/>
      <c r="D69" s="453"/>
      <c r="E69" s="263"/>
      <c r="F69" s="263"/>
      <c r="G69" s="263"/>
    </row>
    <row r="70" spans="1:7" s="254" customFormat="1" ht="25.5">
      <c r="A70" s="264" t="s">
        <v>1875</v>
      </c>
      <c r="B70" s="255"/>
      <c r="C70" s="450" t="s">
        <v>1877</v>
      </c>
      <c r="D70" s="451"/>
      <c r="E70" s="263">
        <v>503000</v>
      </c>
      <c r="F70" s="263">
        <v>503000</v>
      </c>
      <c r="G70" s="263">
        <f>SUM(E70-F70)</f>
        <v>0</v>
      </c>
    </row>
    <row r="71" spans="1:7" s="259" customFormat="1" ht="40.5" customHeight="1">
      <c r="A71" s="264" t="s">
        <v>933</v>
      </c>
      <c r="B71" s="261"/>
      <c r="C71" s="458" t="s">
        <v>591</v>
      </c>
      <c r="D71" s="459"/>
      <c r="E71" s="275">
        <f>E72</f>
        <v>4125546</v>
      </c>
      <c r="F71" s="275">
        <f>F72</f>
        <v>3667152</v>
      </c>
      <c r="G71" s="275">
        <f>SUM(E71-F71)</f>
        <v>458394</v>
      </c>
    </row>
    <row r="72" spans="1:7" s="259" customFormat="1" ht="38.25">
      <c r="A72" s="264" t="s">
        <v>934</v>
      </c>
      <c r="B72" s="261"/>
      <c r="C72" s="450" t="s">
        <v>931</v>
      </c>
      <c r="D72" s="451"/>
      <c r="E72" s="275">
        <f>E74</f>
        <v>4125546</v>
      </c>
      <c r="F72" s="275">
        <f>F74</f>
        <v>3667152</v>
      </c>
      <c r="G72" s="275">
        <f>SUM(E72-F72)</f>
        <v>458394</v>
      </c>
    </row>
    <row r="73" spans="1:7" s="273" customFormat="1" ht="11.25">
      <c r="A73" s="271" t="s">
        <v>29</v>
      </c>
      <c r="B73" s="272"/>
      <c r="C73" s="452"/>
      <c r="D73" s="453"/>
      <c r="E73" s="263"/>
      <c r="F73" s="263"/>
      <c r="G73" s="263"/>
    </row>
    <row r="74" spans="1:7" s="254" customFormat="1" ht="38.25">
      <c r="A74" s="264" t="s">
        <v>934</v>
      </c>
      <c r="B74" s="255"/>
      <c r="C74" s="450" t="s">
        <v>932</v>
      </c>
      <c r="D74" s="451"/>
      <c r="E74" s="263">
        <v>4125546</v>
      </c>
      <c r="F74" s="263">
        <v>3667152</v>
      </c>
      <c r="G74" s="263">
        <f>SUM(E74-F74)</f>
        <v>458394</v>
      </c>
    </row>
    <row r="75" spans="1:7" s="259" customFormat="1" ht="89.25">
      <c r="A75" s="264" t="s">
        <v>1490</v>
      </c>
      <c r="B75" s="261"/>
      <c r="C75" s="458" t="s">
        <v>1491</v>
      </c>
      <c r="D75" s="459"/>
      <c r="E75" s="263">
        <f>E76</f>
        <v>4647983</v>
      </c>
      <c r="F75" s="263">
        <f>F76</f>
        <v>4647983</v>
      </c>
      <c r="G75" s="263">
        <f>SUM(E75-F75)</f>
        <v>0</v>
      </c>
    </row>
    <row r="76" spans="1:7" s="259" customFormat="1" ht="89.25">
      <c r="A76" s="264" t="s">
        <v>1490</v>
      </c>
      <c r="B76" s="261"/>
      <c r="C76" s="458" t="s">
        <v>1492</v>
      </c>
      <c r="D76" s="459"/>
      <c r="E76" s="263">
        <f>E78+E79</f>
        <v>4647983</v>
      </c>
      <c r="F76" s="263">
        <f>F78+F79</f>
        <v>4647983</v>
      </c>
      <c r="G76" s="263">
        <f>SUM(E76-F76)</f>
        <v>0</v>
      </c>
    </row>
    <row r="77" spans="1:7" s="273" customFormat="1" ht="11.25">
      <c r="A77" s="271" t="s">
        <v>29</v>
      </c>
      <c r="B77" s="272"/>
      <c r="C77" s="452"/>
      <c r="D77" s="453"/>
      <c r="E77" s="263"/>
      <c r="F77" s="263"/>
      <c r="G77" s="263"/>
    </row>
    <row r="78" spans="1:7" s="254" customFormat="1" ht="51">
      <c r="A78" s="264" t="s">
        <v>1493</v>
      </c>
      <c r="B78" s="255"/>
      <c r="C78" s="450" t="s">
        <v>1495</v>
      </c>
      <c r="D78" s="451"/>
      <c r="E78" s="263">
        <v>2159799</v>
      </c>
      <c r="F78" s="263">
        <v>2159799</v>
      </c>
      <c r="G78" s="263">
        <f>SUM(E78-F78)</f>
        <v>0</v>
      </c>
    </row>
    <row r="79" spans="1:7" s="254" customFormat="1" ht="51">
      <c r="A79" s="264" t="s">
        <v>1494</v>
      </c>
      <c r="B79" s="255"/>
      <c r="C79" s="450" t="s">
        <v>1496</v>
      </c>
      <c r="D79" s="451"/>
      <c r="E79" s="263">
        <v>2488184</v>
      </c>
      <c r="F79" s="263">
        <v>2488184</v>
      </c>
      <c r="G79" s="263">
        <f>SUM(E79-F79)</f>
        <v>0</v>
      </c>
    </row>
    <row r="80" spans="1:7" s="254" customFormat="1" ht="12.75">
      <c r="A80" s="264" t="s">
        <v>400</v>
      </c>
      <c r="B80" s="261"/>
      <c r="C80" s="458" t="s">
        <v>401</v>
      </c>
      <c r="D80" s="459"/>
      <c r="E80" s="263">
        <f>SUM(E81:E82)</f>
        <v>3239340</v>
      </c>
      <c r="F80" s="263">
        <f>SUM(F81:F82)</f>
        <v>3239340</v>
      </c>
      <c r="G80" s="263">
        <f>SUM(E80-F80)</f>
        <v>0</v>
      </c>
    </row>
    <row r="81" spans="1:7" s="254" customFormat="1" ht="12.75">
      <c r="A81" s="264" t="s">
        <v>402</v>
      </c>
      <c r="B81" s="261"/>
      <c r="C81" s="458" t="s">
        <v>403</v>
      </c>
      <c r="D81" s="459"/>
      <c r="E81" s="263">
        <f>SUM(E83:E84)</f>
        <v>3239340</v>
      </c>
      <c r="F81" s="263">
        <f>F83+F84</f>
        <v>3239340</v>
      </c>
      <c r="G81" s="263">
        <f>SUM(E81-F81)</f>
        <v>0</v>
      </c>
    </row>
    <row r="82" spans="1:7" s="273" customFormat="1" ht="12.75">
      <c r="A82" s="264" t="s">
        <v>29</v>
      </c>
      <c r="B82" s="261"/>
      <c r="C82" s="458"/>
      <c r="D82" s="459"/>
      <c r="E82" s="263"/>
      <c r="F82" s="263"/>
      <c r="G82" s="263"/>
    </row>
    <row r="83" spans="1:7" s="254" customFormat="1" ht="38.25">
      <c r="A83" s="264" t="s">
        <v>1871</v>
      </c>
      <c r="B83" s="261"/>
      <c r="C83" s="450" t="s">
        <v>404</v>
      </c>
      <c r="D83" s="451"/>
      <c r="E83" s="263">
        <v>857840</v>
      </c>
      <c r="F83" s="263">
        <v>857840</v>
      </c>
      <c r="G83" s="263">
        <f>SUM(E83-F83)</f>
        <v>0</v>
      </c>
    </row>
    <row r="84" spans="1:7" s="254" customFormat="1" ht="38.25">
      <c r="A84" s="264" t="s">
        <v>1872</v>
      </c>
      <c r="B84" s="261"/>
      <c r="C84" s="450" t="s">
        <v>404</v>
      </c>
      <c r="D84" s="451"/>
      <c r="E84" s="263">
        <v>2381500</v>
      </c>
      <c r="F84" s="263">
        <v>2381500</v>
      </c>
      <c r="G84" s="263">
        <f>SUM(E84-F84)</f>
        <v>0</v>
      </c>
    </row>
    <row r="85" spans="1:7" s="254" customFormat="1" ht="25.5">
      <c r="A85" s="252" t="s">
        <v>234</v>
      </c>
      <c r="B85" s="255"/>
      <c r="C85" s="456" t="s">
        <v>343</v>
      </c>
      <c r="D85" s="457"/>
      <c r="E85" s="253">
        <f>SUM(E86:E87)</f>
        <v>936153</v>
      </c>
      <c r="F85" s="253">
        <f>SUM(F86:F87)</f>
        <v>936153</v>
      </c>
      <c r="G85" s="253">
        <f>SUM(E85-F85)</f>
        <v>0</v>
      </c>
    </row>
    <row r="86" spans="1:7" s="259" customFormat="1" ht="38.25">
      <c r="A86" s="264" t="s">
        <v>242</v>
      </c>
      <c r="B86" s="261"/>
      <c r="C86" s="458" t="s">
        <v>344</v>
      </c>
      <c r="D86" s="459"/>
      <c r="E86" s="263">
        <v>399444</v>
      </c>
      <c r="F86" s="263">
        <v>399444</v>
      </c>
      <c r="G86" s="263">
        <f t="shared" si="0"/>
        <v>0</v>
      </c>
    </row>
    <row r="87" spans="1:7" s="259" customFormat="1" ht="38.25">
      <c r="A87" s="264" t="s">
        <v>243</v>
      </c>
      <c r="B87" s="261"/>
      <c r="C87" s="458" t="s">
        <v>345</v>
      </c>
      <c r="D87" s="459"/>
      <c r="E87" s="263">
        <f>SUM(E89:E90)</f>
        <v>536709</v>
      </c>
      <c r="F87" s="263">
        <f>SUM(F89:F90)</f>
        <v>536709</v>
      </c>
      <c r="G87" s="263">
        <f>E87-F87</f>
        <v>0</v>
      </c>
    </row>
    <row r="88" spans="1:7" s="273" customFormat="1" ht="11.25">
      <c r="A88" s="271" t="s">
        <v>29</v>
      </c>
      <c r="B88" s="272"/>
      <c r="C88" s="452"/>
      <c r="D88" s="453"/>
      <c r="E88" s="263"/>
      <c r="F88" s="263"/>
      <c r="G88" s="263"/>
    </row>
    <row r="89" spans="1:7" s="259" customFormat="1" ht="51">
      <c r="A89" s="264" t="s">
        <v>1972</v>
      </c>
      <c r="B89" s="261"/>
      <c r="C89" s="458" t="s">
        <v>345</v>
      </c>
      <c r="D89" s="459"/>
      <c r="E89" s="263">
        <v>2000</v>
      </c>
      <c r="F89" s="263">
        <v>2000</v>
      </c>
      <c r="G89" s="263">
        <f>SUM(E89-F89)</f>
        <v>0</v>
      </c>
    </row>
    <row r="90" spans="1:7" s="259" customFormat="1" ht="63.75">
      <c r="A90" s="264" t="s">
        <v>1973</v>
      </c>
      <c r="B90" s="261"/>
      <c r="C90" s="458" t="s">
        <v>345</v>
      </c>
      <c r="D90" s="459"/>
      <c r="E90" s="263">
        <v>534709</v>
      </c>
      <c r="F90" s="263">
        <v>534709</v>
      </c>
      <c r="G90" s="263">
        <f>SUM(E90-F90)</f>
        <v>0</v>
      </c>
    </row>
    <row r="91" spans="1:7" s="254" customFormat="1" ht="12.75">
      <c r="A91" s="252" t="s">
        <v>1543</v>
      </c>
      <c r="B91" s="255"/>
      <c r="C91" s="456" t="s">
        <v>1544</v>
      </c>
      <c r="D91" s="457"/>
      <c r="E91" s="253">
        <f>E92</f>
        <v>1310000</v>
      </c>
      <c r="F91" s="253">
        <f>F92</f>
        <v>776000</v>
      </c>
      <c r="G91" s="253">
        <f>SUM(E91-F91)</f>
        <v>534000</v>
      </c>
    </row>
    <row r="92" spans="1:7" s="259" customFormat="1" ht="25.5">
      <c r="A92" s="264" t="s">
        <v>1545</v>
      </c>
      <c r="B92" s="261"/>
      <c r="C92" s="458" t="s">
        <v>1546</v>
      </c>
      <c r="D92" s="459"/>
      <c r="E92" s="263">
        <f>SUM(E94:E95)</f>
        <v>1310000</v>
      </c>
      <c r="F92" s="263">
        <f>SUM(F94:F95)</f>
        <v>776000</v>
      </c>
      <c r="G92" s="263">
        <f>SUM(E92-F92)</f>
        <v>534000</v>
      </c>
    </row>
    <row r="93" spans="1:7" s="273" customFormat="1" ht="11.25">
      <c r="A93" s="271" t="s">
        <v>29</v>
      </c>
      <c r="B93" s="272"/>
      <c r="C93" s="452"/>
      <c r="D93" s="453"/>
      <c r="E93" s="263"/>
      <c r="F93" s="263"/>
      <c r="G93" s="263"/>
    </row>
    <row r="94" spans="1:7" s="259" customFormat="1" ht="25.5">
      <c r="A94" s="264" t="s">
        <v>1547</v>
      </c>
      <c r="B94" s="261"/>
      <c r="C94" s="458" t="s">
        <v>1548</v>
      </c>
      <c r="D94" s="459"/>
      <c r="E94" s="263">
        <v>950000</v>
      </c>
      <c r="F94" s="263">
        <v>416000</v>
      </c>
      <c r="G94" s="263">
        <f aca="true" t="shared" si="1" ref="G94:G102">SUM(E94-F94)</f>
        <v>534000</v>
      </c>
    </row>
    <row r="95" spans="1:7" s="259" customFormat="1" ht="38.25">
      <c r="A95" s="264" t="s">
        <v>1549</v>
      </c>
      <c r="B95" s="261"/>
      <c r="C95" s="458" t="s">
        <v>1548</v>
      </c>
      <c r="D95" s="459"/>
      <c r="E95" s="263">
        <v>360000</v>
      </c>
      <c r="F95" s="263">
        <v>360000</v>
      </c>
      <c r="G95" s="263">
        <f t="shared" si="1"/>
        <v>0</v>
      </c>
    </row>
    <row r="96" spans="1:7" s="254" customFormat="1" ht="102">
      <c r="A96" s="252" t="s">
        <v>116</v>
      </c>
      <c r="B96" s="255"/>
      <c r="C96" s="456" t="s">
        <v>120</v>
      </c>
      <c r="D96" s="457"/>
      <c r="E96" s="253">
        <f aca="true" t="shared" si="2" ref="E96:F98">E97</f>
        <v>0</v>
      </c>
      <c r="F96" s="253">
        <f t="shared" si="2"/>
        <v>5700</v>
      </c>
      <c r="G96" s="253">
        <f t="shared" si="1"/>
        <v>-5700</v>
      </c>
    </row>
    <row r="97" spans="1:7" s="259" customFormat="1" ht="76.5">
      <c r="A97" s="264" t="s">
        <v>117</v>
      </c>
      <c r="B97" s="331"/>
      <c r="C97" s="458" t="s">
        <v>121</v>
      </c>
      <c r="D97" s="459"/>
      <c r="E97" s="263">
        <f t="shared" si="2"/>
        <v>0</v>
      </c>
      <c r="F97" s="263">
        <f t="shared" si="2"/>
        <v>5700</v>
      </c>
      <c r="G97" s="263">
        <f t="shared" si="1"/>
        <v>-5700</v>
      </c>
    </row>
    <row r="98" spans="1:7" s="259" customFormat="1" ht="63.75">
      <c r="A98" s="264" t="s">
        <v>118</v>
      </c>
      <c r="B98" s="332"/>
      <c r="C98" s="458" t="s">
        <v>122</v>
      </c>
      <c r="D98" s="459"/>
      <c r="E98" s="263">
        <f t="shared" si="2"/>
        <v>0</v>
      </c>
      <c r="F98" s="263">
        <f t="shared" si="2"/>
        <v>5700</v>
      </c>
      <c r="G98" s="263">
        <f t="shared" si="1"/>
        <v>-5700</v>
      </c>
    </row>
    <row r="99" spans="1:7" s="259" customFormat="1" ht="64.5" thickBot="1">
      <c r="A99" s="264" t="s">
        <v>119</v>
      </c>
      <c r="B99" s="330"/>
      <c r="C99" s="458" t="s">
        <v>123</v>
      </c>
      <c r="D99" s="459"/>
      <c r="E99" s="263">
        <v>0</v>
      </c>
      <c r="F99" s="263">
        <v>5700</v>
      </c>
      <c r="G99" s="263">
        <f t="shared" si="1"/>
        <v>-5700</v>
      </c>
    </row>
    <row r="100" spans="1:7" s="254" customFormat="1" ht="51">
      <c r="A100" s="252" t="s">
        <v>1067</v>
      </c>
      <c r="B100" s="255"/>
      <c r="C100" s="456" t="s">
        <v>1068</v>
      </c>
      <c r="D100" s="457"/>
      <c r="E100" s="253">
        <f>SUM(E102)</f>
        <v>0</v>
      </c>
      <c r="F100" s="253">
        <f>SUM(F102)</f>
        <v>-201713.66</v>
      </c>
      <c r="G100" s="253">
        <f t="shared" si="1"/>
        <v>201713.66</v>
      </c>
    </row>
    <row r="101" spans="1:7" s="254" customFormat="1" ht="12.75" hidden="1">
      <c r="A101" s="274"/>
      <c r="B101" s="270"/>
      <c r="C101" s="470"/>
      <c r="D101" s="471"/>
      <c r="E101" s="263"/>
      <c r="F101" s="266" t="e">
        <f>F102+#REF!+F103</f>
        <v>#REF!</v>
      </c>
      <c r="G101" s="263" t="e">
        <f t="shared" si="1"/>
        <v>#REF!</v>
      </c>
    </row>
    <row r="102" spans="1:7" s="259" customFormat="1" ht="38.25">
      <c r="A102" s="264" t="s">
        <v>1528</v>
      </c>
      <c r="B102" s="261"/>
      <c r="C102" s="458" t="s">
        <v>1529</v>
      </c>
      <c r="D102" s="459"/>
      <c r="E102" s="263">
        <v>0</v>
      </c>
      <c r="F102" s="263">
        <v>-201713.66</v>
      </c>
      <c r="G102" s="263">
        <f t="shared" si="1"/>
        <v>201713.66</v>
      </c>
    </row>
  </sheetData>
  <sheetProtection/>
  <mergeCells count="101">
    <mergeCell ref="C87:D87"/>
    <mergeCell ref="C84:D84"/>
    <mergeCell ref="C94:D94"/>
    <mergeCell ref="C90:D90"/>
    <mergeCell ref="C91:D91"/>
    <mergeCell ref="C92:D92"/>
    <mergeCell ref="C85:D85"/>
    <mergeCell ref="C40:D40"/>
    <mergeCell ref="C41:D41"/>
    <mergeCell ref="C43:D43"/>
    <mergeCell ref="C97:D97"/>
    <mergeCell ref="C82:D82"/>
    <mergeCell ref="C50:D50"/>
    <mergeCell ref="C65:D65"/>
    <mergeCell ref="C45:D45"/>
    <mergeCell ref="C44:D44"/>
    <mergeCell ref="C67:D67"/>
    <mergeCell ref="C19:D19"/>
    <mergeCell ref="C20:D20"/>
    <mergeCell ref="C34:D34"/>
    <mergeCell ref="C17:D17"/>
    <mergeCell ref="C31:D31"/>
    <mergeCell ref="C22:D22"/>
    <mergeCell ref="C23:D23"/>
    <mergeCell ref="C32:D32"/>
    <mergeCell ref="C26:D26"/>
    <mergeCell ref="C25:D25"/>
    <mergeCell ref="A9:E9"/>
    <mergeCell ref="A10:G11"/>
    <mergeCell ref="C16:D16"/>
    <mergeCell ref="C18:D18"/>
    <mergeCell ref="C12:D12"/>
    <mergeCell ref="C13:D13"/>
    <mergeCell ref="C15:D15"/>
    <mergeCell ref="C14:D14"/>
    <mergeCell ref="C101:D101"/>
    <mergeCell ref="C88:D88"/>
    <mergeCell ref="C89:D89"/>
    <mergeCell ref="C95:D95"/>
    <mergeCell ref="C100:D100"/>
    <mergeCell ref="C93:D93"/>
    <mergeCell ref="C99:D99"/>
    <mergeCell ref="C96:D96"/>
    <mergeCell ref="C98:D98"/>
    <mergeCell ref="C83:D83"/>
    <mergeCell ref="C76:D76"/>
    <mergeCell ref="C77:D77"/>
    <mergeCell ref="C78:D78"/>
    <mergeCell ref="C79:D79"/>
    <mergeCell ref="C68:D68"/>
    <mergeCell ref="C80:D80"/>
    <mergeCell ref="C81:D81"/>
    <mergeCell ref="C71:D71"/>
    <mergeCell ref="C75:D75"/>
    <mergeCell ref="E1:G1"/>
    <mergeCell ref="A2:F2"/>
    <mergeCell ref="C3:D3"/>
    <mergeCell ref="A8:E8"/>
    <mergeCell ref="C4:D4"/>
    <mergeCell ref="A5:E5"/>
    <mergeCell ref="A6:E6"/>
    <mergeCell ref="A7:E7"/>
    <mergeCell ref="C38:D38"/>
    <mergeCell ref="C37:D37"/>
    <mergeCell ref="C21:D21"/>
    <mergeCell ref="C30:D30"/>
    <mergeCell ref="C28:D28"/>
    <mergeCell ref="C29:D29"/>
    <mergeCell ref="C27:D27"/>
    <mergeCell ref="C36:D36"/>
    <mergeCell ref="C33:D33"/>
    <mergeCell ref="C46:D46"/>
    <mergeCell ref="C24:D24"/>
    <mergeCell ref="C49:D49"/>
    <mergeCell ref="C60:D60"/>
    <mergeCell ref="C39:D39"/>
    <mergeCell ref="C52:D52"/>
    <mergeCell ref="C53:D53"/>
    <mergeCell ref="C51:D51"/>
    <mergeCell ref="C35:D35"/>
    <mergeCell ref="C42:D42"/>
    <mergeCell ref="C64:D64"/>
    <mergeCell ref="C47:D47"/>
    <mergeCell ref="C48:D48"/>
    <mergeCell ref="C102:D102"/>
    <mergeCell ref="C58:D58"/>
    <mergeCell ref="C86:D86"/>
    <mergeCell ref="C74:D74"/>
    <mergeCell ref="C72:D72"/>
    <mergeCell ref="C73:D73"/>
    <mergeCell ref="C62:D62"/>
    <mergeCell ref="C70:D70"/>
    <mergeCell ref="C69:D69"/>
    <mergeCell ref="C66:D66"/>
    <mergeCell ref="C54:D54"/>
    <mergeCell ref="C61:D61"/>
    <mergeCell ref="C55:D55"/>
    <mergeCell ref="C57:D57"/>
    <mergeCell ref="C56:D56"/>
    <mergeCell ref="C59:D59"/>
    <mergeCell ref="C63:D63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53"/>
  <sheetViews>
    <sheetView view="pageBreakPreview" zoomScaleSheetLayoutView="100" zoomScalePageLayoutView="0" workbookViewId="0" topLeftCell="A1">
      <selection activeCell="B10" sqref="B10"/>
    </sheetView>
  </sheetViews>
  <sheetFormatPr defaultColWidth="9.00390625" defaultRowHeight="12.75"/>
  <cols>
    <col min="1" max="1" width="50.25390625" style="446" customWidth="1"/>
    <col min="2" max="2" width="5.875" style="446" customWidth="1"/>
    <col min="3" max="3" width="24.25390625" style="446" customWidth="1"/>
    <col min="4" max="4" width="14.00390625" style="446" hidden="1" customWidth="1"/>
    <col min="5" max="5" width="3.75390625" style="446" hidden="1" customWidth="1"/>
    <col min="6" max="10" width="14.00390625" style="446" hidden="1" customWidth="1"/>
    <col min="11" max="11" width="14.625" style="449" customWidth="1"/>
    <col min="12" max="12" width="14.75390625" style="449" customWidth="1"/>
    <col min="13" max="13" width="14.625" style="449" customWidth="1"/>
    <col min="14" max="14" width="13.375" style="0" hidden="1" customWidth="1"/>
    <col min="15" max="15" width="13.875" style="0" hidden="1" customWidth="1"/>
    <col min="16" max="16" width="15.375" style="0" hidden="1" customWidth="1"/>
    <col min="17" max="17" width="9.75390625" style="0" hidden="1" customWidth="1"/>
    <col min="18" max="18" width="0" style="0" hidden="1" customWidth="1"/>
  </cols>
  <sheetData>
    <row r="1" spans="1:13" ht="15.75">
      <c r="A1" s="487" t="s">
        <v>1038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</row>
    <row r="2" spans="1:13" ht="12.75">
      <c r="A2" s="488"/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9" t="s">
        <v>1039</v>
      </c>
      <c r="M2" s="489"/>
    </row>
    <row r="3" spans="2:13" ht="33.75">
      <c r="B3" s="422" t="s">
        <v>265</v>
      </c>
      <c r="C3" s="422" t="s">
        <v>1556</v>
      </c>
      <c r="D3" s="347"/>
      <c r="E3" s="347"/>
      <c r="F3" s="347"/>
      <c r="G3" s="347"/>
      <c r="H3" s="347"/>
      <c r="I3" s="347"/>
      <c r="J3" s="347"/>
      <c r="K3" s="422" t="s">
        <v>1025</v>
      </c>
      <c r="L3" s="422" t="s">
        <v>262</v>
      </c>
      <c r="M3" s="422" t="s">
        <v>587</v>
      </c>
    </row>
    <row r="4" spans="1:13" ht="15.75">
      <c r="A4" s="423" t="s">
        <v>391</v>
      </c>
      <c r="B4" s="424">
        <v>200</v>
      </c>
      <c r="C4" s="422" t="s">
        <v>1037</v>
      </c>
      <c r="D4" s="347"/>
      <c r="E4" s="347"/>
      <c r="F4" s="347"/>
      <c r="G4" s="347"/>
      <c r="H4" s="347"/>
      <c r="I4" s="347"/>
      <c r="J4" s="347"/>
      <c r="K4" s="157">
        <f>K5+K16+K606</f>
        <v>91296735</v>
      </c>
      <c r="L4" s="157">
        <f>L5+L16+L606</f>
        <v>49061041.35</v>
      </c>
      <c r="M4" s="157">
        <f aca="true" t="shared" si="0" ref="M4:M67">K4-L4</f>
        <v>42235693.65</v>
      </c>
    </row>
    <row r="5" spans="1:13" ht="47.25">
      <c r="A5" s="58" t="s">
        <v>373</v>
      </c>
      <c r="B5" s="422"/>
      <c r="C5" s="31" t="s">
        <v>127</v>
      </c>
      <c r="D5" s="347"/>
      <c r="E5" s="347"/>
      <c r="F5" s="347"/>
      <c r="G5" s="347"/>
      <c r="H5" s="347"/>
      <c r="I5" s="347"/>
      <c r="J5" s="347"/>
      <c r="K5" s="157">
        <f>SUM(K7)</f>
        <v>413700</v>
      </c>
      <c r="L5" s="425">
        <f>SUM(L7)</f>
        <v>0</v>
      </c>
      <c r="M5" s="157">
        <f t="shared" si="0"/>
        <v>413700</v>
      </c>
    </row>
    <row r="6" spans="1:16" ht="15.75">
      <c r="A6" s="57" t="s">
        <v>1085</v>
      </c>
      <c r="B6" s="347"/>
      <c r="C6" s="31" t="s">
        <v>1084</v>
      </c>
      <c r="D6" s="347"/>
      <c r="E6" s="347"/>
      <c r="F6" s="347"/>
      <c r="G6" s="347"/>
      <c r="H6" s="347"/>
      <c r="I6" s="347"/>
      <c r="J6" s="347"/>
      <c r="K6" s="157">
        <f aca="true" t="shared" si="1" ref="K6:K14">SUM(K7)</f>
        <v>413700</v>
      </c>
      <c r="L6" s="425">
        <f aca="true" t="shared" si="2" ref="L6:L14">SUM(L7)</f>
        <v>0</v>
      </c>
      <c r="M6" s="157">
        <f t="shared" si="0"/>
        <v>413700</v>
      </c>
      <c r="O6" s="46">
        <v>84633150.5</v>
      </c>
      <c r="P6" s="29">
        <f>K6-O6</f>
        <v>-84219450.5</v>
      </c>
    </row>
    <row r="7" spans="1:16" ht="31.5">
      <c r="A7" s="57" t="s">
        <v>374</v>
      </c>
      <c r="B7" s="347"/>
      <c r="C7" s="31" t="s">
        <v>128</v>
      </c>
      <c r="D7" s="347"/>
      <c r="E7" s="347"/>
      <c r="F7" s="347"/>
      <c r="G7" s="347"/>
      <c r="H7" s="347"/>
      <c r="I7" s="347"/>
      <c r="J7" s="347"/>
      <c r="K7" s="157">
        <f t="shared" si="1"/>
        <v>413700</v>
      </c>
      <c r="L7" s="425">
        <f t="shared" si="2"/>
        <v>0</v>
      </c>
      <c r="M7" s="157">
        <f t="shared" si="0"/>
        <v>413700</v>
      </c>
      <c r="O7" s="46">
        <v>84633150.5</v>
      </c>
      <c r="P7" s="29">
        <f>K7-O7</f>
        <v>-84219450.5</v>
      </c>
    </row>
    <row r="8" spans="1:13" ht="15.75">
      <c r="A8" s="326" t="s">
        <v>1074</v>
      </c>
      <c r="B8" s="426"/>
      <c r="C8" s="31" t="s">
        <v>1083</v>
      </c>
      <c r="D8" s="427"/>
      <c r="E8" s="427"/>
      <c r="F8" s="427"/>
      <c r="G8" s="427"/>
      <c r="H8" s="427"/>
      <c r="I8" s="427"/>
      <c r="J8" s="427"/>
      <c r="K8" s="157">
        <f t="shared" si="1"/>
        <v>413700</v>
      </c>
      <c r="L8" s="428">
        <f t="shared" si="2"/>
        <v>0</v>
      </c>
      <c r="M8" s="157">
        <f t="shared" si="0"/>
        <v>413700</v>
      </c>
    </row>
    <row r="9" spans="1:13" ht="51">
      <c r="A9" s="326" t="s">
        <v>1075</v>
      </c>
      <c r="B9" s="426"/>
      <c r="C9" s="31" t="s">
        <v>1078</v>
      </c>
      <c r="D9" s="427"/>
      <c r="E9" s="427"/>
      <c r="F9" s="427"/>
      <c r="G9" s="427"/>
      <c r="H9" s="427"/>
      <c r="I9" s="427"/>
      <c r="J9" s="427"/>
      <c r="K9" s="157">
        <f t="shared" si="1"/>
        <v>413700</v>
      </c>
      <c r="L9" s="428">
        <f t="shared" si="2"/>
        <v>0</v>
      </c>
      <c r="M9" s="157">
        <f t="shared" si="0"/>
        <v>413700</v>
      </c>
    </row>
    <row r="10" spans="1:13" ht="25.5">
      <c r="A10" s="326" t="s">
        <v>1076</v>
      </c>
      <c r="B10" s="426"/>
      <c r="C10" s="31" t="s">
        <v>1079</v>
      </c>
      <c r="D10" s="427"/>
      <c r="E10" s="427"/>
      <c r="F10" s="427"/>
      <c r="G10" s="427"/>
      <c r="H10" s="427"/>
      <c r="I10" s="427"/>
      <c r="J10" s="427"/>
      <c r="K10" s="157">
        <f t="shared" si="1"/>
        <v>413700</v>
      </c>
      <c r="L10" s="428">
        <f t="shared" si="2"/>
        <v>0</v>
      </c>
      <c r="M10" s="157">
        <f t="shared" si="0"/>
        <v>413700</v>
      </c>
    </row>
    <row r="11" spans="1:13" ht="15.75">
      <c r="A11" s="326" t="s">
        <v>1077</v>
      </c>
      <c r="B11" s="426"/>
      <c r="C11" s="31" t="s">
        <v>1080</v>
      </c>
      <c r="D11" s="427"/>
      <c r="E11" s="427"/>
      <c r="F11" s="427"/>
      <c r="G11" s="427"/>
      <c r="H11" s="427"/>
      <c r="I11" s="427"/>
      <c r="J11" s="427"/>
      <c r="K11" s="157">
        <f t="shared" si="1"/>
        <v>413700</v>
      </c>
      <c r="L11" s="428">
        <f t="shared" si="2"/>
        <v>0</v>
      </c>
      <c r="M11" s="157">
        <f t="shared" si="0"/>
        <v>413700</v>
      </c>
    </row>
    <row r="12" spans="1:13" ht="15.75">
      <c r="A12" s="326" t="s">
        <v>375</v>
      </c>
      <c r="B12" s="426"/>
      <c r="C12" s="31" t="s">
        <v>1704</v>
      </c>
      <c r="D12" s="427"/>
      <c r="E12" s="427"/>
      <c r="F12" s="427"/>
      <c r="G12" s="427"/>
      <c r="H12" s="427"/>
      <c r="I12" s="427"/>
      <c r="J12" s="427"/>
      <c r="K12" s="157">
        <f t="shared" si="1"/>
        <v>413700</v>
      </c>
      <c r="L12" s="428">
        <f t="shared" si="2"/>
        <v>0</v>
      </c>
      <c r="M12" s="157">
        <f t="shared" si="0"/>
        <v>413700</v>
      </c>
    </row>
    <row r="13" spans="1:13" s="159" customFormat="1" ht="12.75">
      <c r="A13" s="161" t="s">
        <v>1069</v>
      </c>
      <c r="B13" s="30"/>
      <c r="C13" s="160" t="s">
        <v>1071</v>
      </c>
      <c r="D13" s="31"/>
      <c r="E13" s="31"/>
      <c r="F13" s="31"/>
      <c r="G13" s="31"/>
      <c r="H13" s="31"/>
      <c r="I13" s="31"/>
      <c r="J13" s="31"/>
      <c r="K13" s="163">
        <f t="shared" si="1"/>
        <v>413700</v>
      </c>
      <c r="L13" s="164">
        <f t="shared" si="2"/>
        <v>0</v>
      </c>
      <c r="M13" s="164">
        <f t="shared" si="0"/>
        <v>413700</v>
      </c>
    </row>
    <row r="14" spans="1:13" s="159" customFormat="1" ht="12.75">
      <c r="A14" s="161" t="s">
        <v>1081</v>
      </c>
      <c r="B14" s="30"/>
      <c r="C14" s="160" t="s">
        <v>1082</v>
      </c>
      <c r="D14" s="31"/>
      <c r="E14" s="31"/>
      <c r="F14" s="31"/>
      <c r="G14" s="31"/>
      <c r="H14" s="31"/>
      <c r="I14" s="31"/>
      <c r="J14" s="31"/>
      <c r="K14" s="163">
        <f t="shared" si="1"/>
        <v>413700</v>
      </c>
      <c r="L14" s="164">
        <f t="shared" si="2"/>
        <v>0</v>
      </c>
      <c r="M14" s="164">
        <f t="shared" si="0"/>
        <v>413700</v>
      </c>
    </row>
    <row r="15" spans="1:13" ht="12.75">
      <c r="A15" s="62" t="s">
        <v>1012</v>
      </c>
      <c r="B15" s="62"/>
      <c r="C15" s="429" t="s">
        <v>1823</v>
      </c>
      <c r="D15" s="204"/>
      <c r="E15" s="204"/>
      <c r="F15" s="204"/>
      <c r="G15" s="204"/>
      <c r="H15" s="204"/>
      <c r="I15" s="204"/>
      <c r="J15" s="204"/>
      <c r="K15" s="205">
        <v>413700</v>
      </c>
      <c r="L15" s="205">
        <v>0</v>
      </c>
      <c r="M15" s="205">
        <f t="shared" si="0"/>
        <v>413700</v>
      </c>
    </row>
    <row r="16" spans="1:16" ht="47.25">
      <c r="A16" s="57" t="s">
        <v>1508</v>
      </c>
      <c r="B16" s="30"/>
      <c r="C16" s="31" t="s">
        <v>129</v>
      </c>
      <c r="D16" s="31"/>
      <c r="E16" s="31"/>
      <c r="F16" s="31"/>
      <c r="G16" s="31"/>
      <c r="H16" s="31"/>
      <c r="I16" s="31"/>
      <c r="J16" s="31"/>
      <c r="K16" s="157">
        <f>K17+K183+K201+K250+K326+K459+K472+K530+K578+K594</f>
        <v>90057335</v>
      </c>
      <c r="L16" s="157">
        <f>L17+L183+L201+L250+L326+L459+L472+L530+L578+L594</f>
        <v>48415984.61</v>
      </c>
      <c r="M16" s="157">
        <f t="shared" si="0"/>
        <v>41641350.39</v>
      </c>
      <c r="P16" s="29">
        <f>K7-78830076</f>
        <v>-78416376</v>
      </c>
    </row>
    <row r="17" spans="1:16" ht="15.75">
      <c r="A17" s="57" t="s">
        <v>1085</v>
      </c>
      <c r="B17" s="347"/>
      <c r="C17" s="31" t="s">
        <v>1086</v>
      </c>
      <c r="D17" s="347"/>
      <c r="E17" s="347"/>
      <c r="F17" s="347"/>
      <c r="G17" s="347"/>
      <c r="H17" s="347"/>
      <c r="I17" s="347"/>
      <c r="J17" s="347"/>
      <c r="K17" s="157">
        <f>SUM(K18+K106+K128+K138+K117)</f>
        <v>15024868.8</v>
      </c>
      <c r="L17" s="157">
        <f>SUM(L18+L106+L128+L138+L117)</f>
        <v>10071645.9</v>
      </c>
      <c r="M17" s="157">
        <f t="shared" si="0"/>
        <v>4953222.9</v>
      </c>
      <c r="O17" s="46">
        <v>84633150.5</v>
      </c>
      <c r="P17" s="29">
        <f>K17-O17</f>
        <v>-69608281.7</v>
      </c>
    </row>
    <row r="18" spans="1:13" ht="78.75">
      <c r="A18" s="57" t="s">
        <v>1509</v>
      </c>
      <c r="B18" s="30"/>
      <c r="C18" s="31" t="s">
        <v>1557</v>
      </c>
      <c r="D18" s="31"/>
      <c r="E18" s="31"/>
      <c r="F18" s="31"/>
      <c r="G18" s="31"/>
      <c r="H18" s="31"/>
      <c r="I18" s="31"/>
      <c r="J18" s="31"/>
      <c r="K18" s="157">
        <f>K19+K55</f>
        <v>10841609</v>
      </c>
      <c r="L18" s="32">
        <f>L58+L23+L49+L92+L100</f>
        <v>8165419.7</v>
      </c>
      <c r="M18" s="157">
        <f t="shared" si="0"/>
        <v>2676189.3</v>
      </c>
    </row>
    <row r="19" spans="1:13" ht="15.75">
      <c r="A19" s="326" t="s">
        <v>1074</v>
      </c>
      <c r="B19" s="426"/>
      <c r="C19" s="31" t="s">
        <v>1087</v>
      </c>
      <c r="D19" s="427"/>
      <c r="E19" s="427"/>
      <c r="F19" s="427"/>
      <c r="G19" s="427"/>
      <c r="H19" s="427"/>
      <c r="I19" s="427"/>
      <c r="J19" s="427"/>
      <c r="K19" s="157">
        <f>SUM(K20)</f>
        <v>536709</v>
      </c>
      <c r="L19" s="428">
        <f>SUM(L23)</f>
        <v>317566.78</v>
      </c>
      <c r="M19" s="157">
        <f t="shared" si="0"/>
        <v>219142.21999999997</v>
      </c>
    </row>
    <row r="20" spans="1:13" ht="25.5">
      <c r="A20" s="326" t="s">
        <v>1088</v>
      </c>
      <c r="B20" s="426"/>
      <c r="C20" s="31" t="s">
        <v>1090</v>
      </c>
      <c r="D20" s="427"/>
      <c r="E20" s="427"/>
      <c r="F20" s="427"/>
      <c r="G20" s="427"/>
      <c r="H20" s="427"/>
      <c r="I20" s="427"/>
      <c r="J20" s="427"/>
      <c r="K20" s="157">
        <f>SUM(K21)</f>
        <v>536709</v>
      </c>
      <c r="L20" s="428">
        <f>L21</f>
        <v>319566.78</v>
      </c>
      <c r="M20" s="157">
        <f t="shared" si="0"/>
        <v>217142.21999999997</v>
      </c>
    </row>
    <row r="21" spans="1:13" ht="25.5">
      <c r="A21" s="326" t="s">
        <v>1089</v>
      </c>
      <c r="B21" s="426"/>
      <c r="C21" s="31" t="s">
        <v>1315</v>
      </c>
      <c r="D21" s="427"/>
      <c r="E21" s="427"/>
      <c r="F21" s="427"/>
      <c r="G21" s="427"/>
      <c r="H21" s="427"/>
      <c r="I21" s="427"/>
      <c r="J21" s="427"/>
      <c r="K21" s="157">
        <f>SUM(K22)</f>
        <v>536709</v>
      </c>
      <c r="L21" s="428">
        <f>L22</f>
        <v>319566.78</v>
      </c>
      <c r="M21" s="157">
        <f t="shared" si="0"/>
        <v>217142.21999999997</v>
      </c>
    </row>
    <row r="22" spans="1:13" ht="25.5">
      <c r="A22" s="326" t="s">
        <v>1088</v>
      </c>
      <c r="B22" s="426"/>
      <c r="C22" s="31" t="s">
        <v>1316</v>
      </c>
      <c r="D22" s="427"/>
      <c r="E22" s="427"/>
      <c r="F22" s="427"/>
      <c r="G22" s="427"/>
      <c r="H22" s="427"/>
      <c r="I22" s="427"/>
      <c r="J22" s="427"/>
      <c r="K22" s="157">
        <f>SUM(K23+K49)</f>
        <v>536709</v>
      </c>
      <c r="L22" s="157">
        <f>SUM(L23+L49)</f>
        <v>319566.78</v>
      </c>
      <c r="M22" s="157">
        <f t="shared" si="0"/>
        <v>217142.21999999997</v>
      </c>
    </row>
    <row r="23" spans="1:13" ht="25.5">
      <c r="A23" s="265" t="s">
        <v>376</v>
      </c>
      <c r="B23" s="30"/>
      <c r="C23" s="31" t="s">
        <v>130</v>
      </c>
      <c r="D23" s="31"/>
      <c r="E23" s="31"/>
      <c r="F23" s="31"/>
      <c r="G23" s="31"/>
      <c r="H23" s="31"/>
      <c r="I23" s="31"/>
      <c r="J23" s="31"/>
      <c r="K23" s="157">
        <f>SUM(K24+K38)</f>
        <v>534709</v>
      </c>
      <c r="L23" s="157">
        <f>SUM(L24+L38)</f>
        <v>317566.78</v>
      </c>
      <c r="M23" s="157">
        <f t="shared" si="0"/>
        <v>217142.21999999997</v>
      </c>
    </row>
    <row r="24" spans="1:14" ht="48">
      <c r="A24" s="161" t="s">
        <v>1319</v>
      </c>
      <c r="B24" s="33"/>
      <c r="C24" s="160" t="s">
        <v>1317</v>
      </c>
      <c r="D24" s="160"/>
      <c r="E24" s="160"/>
      <c r="F24" s="160"/>
      <c r="G24" s="160"/>
      <c r="H24" s="160"/>
      <c r="I24" s="160"/>
      <c r="J24" s="160"/>
      <c r="K24" s="158">
        <f>SUM(K25)</f>
        <v>398409</v>
      </c>
      <c r="L24" s="158">
        <f>SUM(L25)</f>
        <v>309958.78</v>
      </c>
      <c r="M24" s="164">
        <f t="shared" si="0"/>
        <v>88450.21999999997</v>
      </c>
      <c r="N24" s="29">
        <f>L47+L84+L249+L299+L371+L386</f>
        <v>382781.56</v>
      </c>
    </row>
    <row r="25" spans="1:14" ht="24">
      <c r="A25" s="161" t="s">
        <v>1320</v>
      </c>
      <c r="B25" s="33"/>
      <c r="C25" s="160" t="s">
        <v>1318</v>
      </c>
      <c r="D25" s="160"/>
      <c r="E25" s="160"/>
      <c r="F25" s="160"/>
      <c r="G25" s="160"/>
      <c r="H25" s="160"/>
      <c r="I25" s="160"/>
      <c r="J25" s="160"/>
      <c r="K25" s="158">
        <f>SUM(K26+K31)</f>
        <v>398409</v>
      </c>
      <c r="L25" s="158">
        <f>SUM(L26+L31)</f>
        <v>309958.78</v>
      </c>
      <c r="M25" s="164">
        <f t="shared" si="0"/>
        <v>88450.21999999997</v>
      </c>
      <c r="N25" s="29"/>
    </row>
    <row r="26" spans="1:14" ht="24">
      <c r="A26" s="161" t="s">
        <v>377</v>
      </c>
      <c r="B26" s="33"/>
      <c r="C26" s="160" t="s">
        <v>1703</v>
      </c>
      <c r="D26" s="160"/>
      <c r="E26" s="160"/>
      <c r="F26" s="160"/>
      <c r="G26" s="160"/>
      <c r="H26" s="160"/>
      <c r="I26" s="160"/>
      <c r="J26" s="160"/>
      <c r="K26" s="158">
        <f>SUM(K27)</f>
        <v>386709</v>
      </c>
      <c r="L26" s="158">
        <f>SUM(L27)</f>
        <v>309080.78</v>
      </c>
      <c r="M26" s="164">
        <f t="shared" si="0"/>
        <v>77628.21999999997</v>
      </c>
      <c r="N26" s="29"/>
    </row>
    <row r="27" spans="1:15" s="159" customFormat="1" ht="15.75">
      <c r="A27" s="161" t="s">
        <v>1069</v>
      </c>
      <c r="B27" s="33"/>
      <c r="C27" s="160" t="s">
        <v>1072</v>
      </c>
      <c r="D27" s="160"/>
      <c r="E27" s="160"/>
      <c r="F27" s="160"/>
      <c r="G27" s="160"/>
      <c r="H27" s="160"/>
      <c r="I27" s="160"/>
      <c r="J27" s="160"/>
      <c r="K27" s="158">
        <f>SUM(K28)</f>
        <v>386709</v>
      </c>
      <c r="L27" s="158">
        <f>SUM(L28)</f>
        <v>309080.78</v>
      </c>
      <c r="M27" s="164">
        <f t="shared" si="0"/>
        <v>77628.21999999997</v>
      </c>
      <c r="N27" s="162"/>
      <c r="O27" s="162"/>
    </row>
    <row r="28" spans="1:15" s="159" customFormat="1" ht="15.75">
      <c r="A28" s="161" t="s">
        <v>1070</v>
      </c>
      <c r="B28" s="33"/>
      <c r="C28" s="160" t="s">
        <v>1073</v>
      </c>
      <c r="D28" s="160"/>
      <c r="E28" s="160"/>
      <c r="F28" s="160"/>
      <c r="G28" s="160"/>
      <c r="H28" s="160"/>
      <c r="I28" s="160"/>
      <c r="J28" s="160"/>
      <c r="K28" s="158">
        <f>SUM(K29:K30)</f>
        <v>386709</v>
      </c>
      <c r="L28" s="158">
        <f>SUM(L29:L30)</f>
        <v>309080.78</v>
      </c>
      <c r="M28" s="164">
        <f t="shared" si="0"/>
        <v>77628.21999999997</v>
      </c>
      <c r="N28" s="162"/>
      <c r="O28" s="162"/>
    </row>
    <row r="29" spans="1:13" ht="12.75">
      <c r="A29" s="62" t="s">
        <v>276</v>
      </c>
      <c r="B29" s="62"/>
      <c r="C29" s="429" t="s">
        <v>1824</v>
      </c>
      <c r="D29" s="204"/>
      <c r="E29" s="204"/>
      <c r="F29" s="204"/>
      <c r="G29" s="204"/>
      <c r="H29" s="204"/>
      <c r="I29" s="204"/>
      <c r="J29" s="204"/>
      <c r="K29" s="205">
        <v>297009</v>
      </c>
      <c r="L29" s="205">
        <v>239257.13</v>
      </c>
      <c r="M29" s="205">
        <f t="shared" si="0"/>
        <v>57751.869999999995</v>
      </c>
    </row>
    <row r="30" spans="1:13" ht="12.75">
      <c r="A30" s="62" t="s">
        <v>1497</v>
      </c>
      <c r="B30" s="62"/>
      <c r="C30" s="429" t="s">
        <v>1825</v>
      </c>
      <c r="D30" s="204"/>
      <c r="E30" s="204"/>
      <c r="F30" s="204"/>
      <c r="G30" s="204"/>
      <c r="H30" s="204"/>
      <c r="I30" s="204"/>
      <c r="J30" s="204"/>
      <c r="K30" s="205">
        <v>89700</v>
      </c>
      <c r="L30" s="205">
        <v>69823.65</v>
      </c>
      <c r="M30" s="205">
        <f t="shared" si="0"/>
        <v>19876.350000000006</v>
      </c>
    </row>
    <row r="31" spans="1:14" ht="24">
      <c r="A31" s="161" t="s">
        <v>378</v>
      </c>
      <c r="B31" s="33"/>
      <c r="C31" s="160" t="s">
        <v>126</v>
      </c>
      <c r="D31" s="160"/>
      <c r="E31" s="160"/>
      <c r="F31" s="160"/>
      <c r="G31" s="160"/>
      <c r="H31" s="160"/>
      <c r="I31" s="160"/>
      <c r="J31" s="160"/>
      <c r="K31" s="158">
        <f>SUM(K32)</f>
        <v>11700</v>
      </c>
      <c r="L31" s="158">
        <f>SUM(L32)</f>
        <v>878</v>
      </c>
      <c r="M31" s="164">
        <f t="shared" si="0"/>
        <v>10822</v>
      </c>
      <c r="N31" s="54" t="e">
        <f>L31+L70+L88+L269+#REF!</f>
        <v>#REF!</v>
      </c>
    </row>
    <row r="32" spans="1:15" s="159" customFormat="1" ht="15.75">
      <c r="A32" s="161" t="s">
        <v>1069</v>
      </c>
      <c r="B32" s="33"/>
      <c r="C32" s="160" t="s">
        <v>1321</v>
      </c>
      <c r="D32" s="160"/>
      <c r="E32" s="160"/>
      <c r="F32" s="160"/>
      <c r="G32" s="160"/>
      <c r="H32" s="160"/>
      <c r="I32" s="160"/>
      <c r="J32" s="160"/>
      <c r="K32" s="158">
        <f>SUM(K33+K35)</f>
        <v>11700</v>
      </c>
      <c r="L32" s="158">
        <f>SUM(L33+L35)</f>
        <v>878</v>
      </c>
      <c r="M32" s="164">
        <f t="shared" si="0"/>
        <v>10822</v>
      </c>
      <c r="N32" s="162"/>
      <c r="O32" s="162"/>
    </row>
    <row r="33" spans="1:15" s="159" customFormat="1" ht="15.75">
      <c r="A33" s="161" t="s">
        <v>1070</v>
      </c>
      <c r="B33" s="33"/>
      <c r="C33" s="160" t="s">
        <v>1322</v>
      </c>
      <c r="D33" s="160"/>
      <c r="E33" s="160"/>
      <c r="F33" s="160"/>
      <c r="G33" s="160"/>
      <c r="H33" s="160"/>
      <c r="I33" s="160"/>
      <c r="J33" s="160"/>
      <c r="K33" s="158">
        <f>SUM(K34)</f>
        <v>3000</v>
      </c>
      <c r="L33" s="158">
        <f>SUM(L34)</f>
        <v>0</v>
      </c>
      <c r="M33" s="164">
        <f t="shared" si="0"/>
        <v>3000</v>
      </c>
      <c r="N33" s="162"/>
      <c r="O33" s="162"/>
    </row>
    <row r="34" spans="1:14" ht="12.75">
      <c r="A34" s="62" t="s">
        <v>1499</v>
      </c>
      <c r="B34" s="62"/>
      <c r="C34" s="429" t="s">
        <v>1826</v>
      </c>
      <c r="D34" s="204"/>
      <c r="E34" s="204"/>
      <c r="F34" s="204"/>
      <c r="G34" s="204"/>
      <c r="H34" s="204"/>
      <c r="I34" s="204"/>
      <c r="J34" s="204"/>
      <c r="K34" s="205">
        <v>3000</v>
      </c>
      <c r="L34" s="205">
        <v>0</v>
      </c>
      <c r="M34" s="205">
        <f t="shared" si="0"/>
        <v>3000</v>
      </c>
      <c r="N34">
        <f>L34</f>
        <v>0</v>
      </c>
    </row>
    <row r="35" spans="1:15" s="159" customFormat="1" ht="15.75">
      <c r="A35" s="161" t="s">
        <v>1081</v>
      </c>
      <c r="B35" s="33"/>
      <c r="C35" s="160" t="s">
        <v>1323</v>
      </c>
      <c r="D35" s="160"/>
      <c r="E35" s="160"/>
      <c r="F35" s="160"/>
      <c r="G35" s="160"/>
      <c r="H35" s="160"/>
      <c r="I35" s="160"/>
      <c r="J35" s="160"/>
      <c r="K35" s="158">
        <f>SUM(K36:K37)</f>
        <v>8700</v>
      </c>
      <c r="L35" s="158">
        <f>SUM(L36:L37)</f>
        <v>878</v>
      </c>
      <c r="M35" s="164">
        <f t="shared" si="0"/>
        <v>7822</v>
      </c>
      <c r="N35" s="162"/>
      <c r="O35" s="162"/>
    </row>
    <row r="36" spans="1:14" ht="12.75">
      <c r="A36" s="62" t="s">
        <v>1010</v>
      </c>
      <c r="B36" s="62"/>
      <c r="C36" s="429" t="s">
        <v>1827</v>
      </c>
      <c r="D36" s="204"/>
      <c r="E36" s="204"/>
      <c r="F36" s="204"/>
      <c r="G36" s="204"/>
      <c r="H36" s="204"/>
      <c r="I36" s="204"/>
      <c r="J36" s="204"/>
      <c r="K36" s="205">
        <v>3600</v>
      </c>
      <c r="L36" s="205">
        <v>878</v>
      </c>
      <c r="M36" s="205">
        <f t="shared" si="0"/>
        <v>2722</v>
      </c>
      <c r="N36" t="e">
        <f>L36+L73+L92+L272+#REF!</f>
        <v>#REF!</v>
      </c>
    </row>
    <row r="37" spans="1:13" ht="12.75">
      <c r="A37" s="62" t="s">
        <v>1012</v>
      </c>
      <c r="B37" s="62"/>
      <c r="C37" s="429" t="s">
        <v>1828</v>
      </c>
      <c r="D37" s="204"/>
      <c r="E37" s="204"/>
      <c r="F37" s="204"/>
      <c r="G37" s="204"/>
      <c r="H37" s="204"/>
      <c r="I37" s="204"/>
      <c r="J37" s="204"/>
      <c r="K37" s="205">
        <v>5100</v>
      </c>
      <c r="L37" s="205">
        <v>0</v>
      </c>
      <c r="M37" s="205">
        <f t="shared" si="0"/>
        <v>5100</v>
      </c>
    </row>
    <row r="38" spans="1:15" ht="24">
      <c r="A38" s="161" t="s">
        <v>1324</v>
      </c>
      <c r="B38" s="33"/>
      <c r="C38" s="160" t="s">
        <v>1326</v>
      </c>
      <c r="D38" s="160"/>
      <c r="E38" s="160"/>
      <c r="F38" s="160"/>
      <c r="G38" s="160"/>
      <c r="H38" s="160"/>
      <c r="I38" s="160"/>
      <c r="J38" s="160"/>
      <c r="K38" s="158">
        <f>SUM(K39)</f>
        <v>136300</v>
      </c>
      <c r="L38" s="158">
        <f>SUM(L39)</f>
        <v>7608</v>
      </c>
      <c r="M38" s="164">
        <f t="shared" si="0"/>
        <v>128692</v>
      </c>
      <c r="N38" s="54">
        <f>L38+L92</f>
        <v>13308</v>
      </c>
      <c r="O38" s="29"/>
    </row>
    <row r="39" spans="1:15" ht="24">
      <c r="A39" s="161" t="s">
        <v>1325</v>
      </c>
      <c r="B39" s="33"/>
      <c r="C39" s="160" t="s">
        <v>1327</v>
      </c>
      <c r="D39" s="160"/>
      <c r="E39" s="160"/>
      <c r="F39" s="160"/>
      <c r="G39" s="160"/>
      <c r="H39" s="160"/>
      <c r="I39" s="160"/>
      <c r="J39" s="160"/>
      <c r="K39" s="158">
        <f>SUM(K40)</f>
        <v>136300</v>
      </c>
      <c r="L39" s="158">
        <f>SUM(L40)</f>
        <v>7608</v>
      </c>
      <c r="M39" s="164">
        <f t="shared" si="0"/>
        <v>128692</v>
      </c>
      <c r="N39" s="54">
        <f>L39+L95</f>
        <v>13308</v>
      </c>
      <c r="O39" s="29"/>
    </row>
    <row r="40" spans="1:15" ht="24">
      <c r="A40" s="161" t="s">
        <v>1700</v>
      </c>
      <c r="B40" s="33"/>
      <c r="C40" s="160" t="s">
        <v>692</v>
      </c>
      <c r="D40" s="160"/>
      <c r="E40" s="160"/>
      <c r="F40" s="160"/>
      <c r="G40" s="160"/>
      <c r="H40" s="160"/>
      <c r="I40" s="160"/>
      <c r="J40" s="160"/>
      <c r="K40" s="158">
        <f>SUM(K41+K46)</f>
        <v>136300</v>
      </c>
      <c r="L40" s="158">
        <f>SUM(L41+L46)</f>
        <v>7608</v>
      </c>
      <c r="M40" s="164">
        <f t="shared" si="0"/>
        <v>128692</v>
      </c>
      <c r="N40" s="54">
        <f>L40+L98</f>
        <v>13308</v>
      </c>
      <c r="O40" s="29"/>
    </row>
    <row r="41" spans="1:13" s="159" customFormat="1" ht="15.75">
      <c r="A41" s="161" t="s">
        <v>1069</v>
      </c>
      <c r="B41" s="30"/>
      <c r="C41" s="160" t="s">
        <v>1328</v>
      </c>
      <c r="D41" s="31"/>
      <c r="E41" s="31"/>
      <c r="F41" s="31"/>
      <c r="G41" s="31"/>
      <c r="H41" s="31"/>
      <c r="I41" s="31"/>
      <c r="J41" s="31"/>
      <c r="K41" s="158">
        <f>SUM(K42)</f>
        <v>58900</v>
      </c>
      <c r="L41" s="158">
        <f>SUM(L42)</f>
        <v>1200</v>
      </c>
      <c r="M41" s="164">
        <f t="shared" si="0"/>
        <v>57700</v>
      </c>
    </row>
    <row r="42" spans="1:13" s="159" customFormat="1" ht="15.75">
      <c r="A42" s="161" t="s">
        <v>1081</v>
      </c>
      <c r="B42" s="30"/>
      <c r="C42" s="160" t="s">
        <v>1329</v>
      </c>
      <c r="D42" s="31"/>
      <c r="E42" s="31"/>
      <c r="F42" s="31"/>
      <c r="G42" s="31"/>
      <c r="H42" s="31"/>
      <c r="I42" s="31"/>
      <c r="J42" s="31"/>
      <c r="K42" s="158">
        <f>SUM(K43:K45)</f>
        <v>58900</v>
      </c>
      <c r="L42" s="158">
        <f>SUM(L43:L45)</f>
        <v>1200</v>
      </c>
      <c r="M42" s="164">
        <f t="shared" si="0"/>
        <v>57700</v>
      </c>
    </row>
    <row r="43" spans="1:14" ht="12.75">
      <c r="A43" s="62" t="s">
        <v>1009</v>
      </c>
      <c r="B43" s="62"/>
      <c r="C43" s="429" t="s">
        <v>1829</v>
      </c>
      <c r="D43" s="204"/>
      <c r="E43" s="204"/>
      <c r="F43" s="204"/>
      <c r="G43" s="204"/>
      <c r="H43" s="204"/>
      <c r="I43" s="204"/>
      <c r="J43" s="204"/>
      <c r="K43" s="205">
        <v>16200</v>
      </c>
      <c r="L43" s="205">
        <v>1200</v>
      </c>
      <c r="M43" s="205">
        <f t="shared" si="0"/>
        <v>15000</v>
      </c>
      <c r="N43">
        <f>L43+L290+L465</f>
        <v>3278255.91</v>
      </c>
    </row>
    <row r="44" spans="1:14" ht="12.75">
      <c r="A44" s="62" t="s">
        <v>1023</v>
      </c>
      <c r="B44" s="62"/>
      <c r="C44" s="429" t="s">
        <v>1830</v>
      </c>
      <c r="D44" s="204"/>
      <c r="E44" s="204"/>
      <c r="F44" s="204"/>
      <c r="G44" s="204"/>
      <c r="H44" s="204"/>
      <c r="I44" s="204"/>
      <c r="J44" s="204"/>
      <c r="K44" s="205">
        <v>18300</v>
      </c>
      <c r="L44" s="205">
        <v>0</v>
      </c>
      <c r="M44" s="205">
        <f t="shared" si="0"/>
        <v>18300</v>
      </c>
      <c r="N44" t="e">
        <f>L44+#REF!</f>
        <v>#REF!</v>
      </c>
    </row>
    <row r="45" spans="1:14" ht="12.75">
      <c r="A45" s="62" t="s">
        <v>1012</v>
      </c>
      <c r="B45" s="62"/>
      <c r="C45" s="429" t="s">
        <v>1831</v>
      </c>
      <c r="D45" s="204"/>
      <c r="E45" s="204"/>
      <c r="F45" s="204"/>
      <c r="G45" s="204"/>
      <c r="H45" s="204"/>
      <c r="I45" s="204"/>
      <c r="J45" s="204"/>
      <c r="K45" s="205">
        <v>24400</v>
      </c>
      <c r="L45" s="205">
        <v>0</v>
      </c>
      <c r="M45" s="205">
        <f t="shared" si="0"/>
        <v>24400</v>
      </c>
      <c r="N45">
        <f>L45</f>
        <v>0</v>
      </c>
    </row>
    <row r="46" spans="1:13" s="159" customFormat="1" ht="15.75">
      <c r="A46" s="161" t="s">
        <v>1331</v>
      </c>
      <c r="B46" s="30"/>
      <c r="C46" s="160" t="s">
        <v>1330</v>
      </c>
      <c r="D46" s="31"/>
      <c r="E46" s="31"/>
      <c r="F46" s="31"/>
      <c r="G46" s="31"/>
      <c r="H46" s="31"/>
      <c r="I46" s="31"/>
      <c r="J46" s="31"/>
      <c r="K46" s="158">
        <f>SUM(K47:K48)</f>
        <v>77400</v>
      </c>
      <c r="L46" s="158">
        <f>SUM(L47:L48)</f>
        <v>6408</v>
      </c>
      <c r="M46" s="164">
        <f t="shared" si="0"/>
        <v>70992</v>
      </c>
    </row>
    <row r="47" spans="1:14" ht="12.75">
      <c r="A47" s="62" t="s">
        <v>1013</v>
      </c>
      <c r="B47" s="62"/>
      <c r="C47" s="429" t="s">
        <v>1832</v>
      </c>
      <c r="D47" s="204"/>
      <c r="E47" s="204"/>
      <c r="F47" s="204"/>
      <c r="G47" s="204"/>
      <c r="H47" s="204"/>
      <c r="I47" s="204"/>
      <c r="J47" s="204"/>
      <c r="K47" s="205">
        <v>17200</v>
      </c>
      <c r="L47" s="205">
        <v>0</v>
      </c>
      <c r="M47" s="205">
        <f t="shared" si="0"/>
        <v>17200</v>
      </c>
      <c r="N47" t="e">
        <f>L47+L102+L372+L468+L505+L523+L579+L606+#REF!+#REF!+#REF!+#REF!+#REF!+#REF!+#REF!+#REF!+L536</f>
        <v>#REF!</v>
      </c>
    </row>
    <row r="48" spans="1:14" ht="12.75">
      <c r="A48" s="62" t="s">
        <v>1014</v>
      </c>
      <c r="B48" s="62"/>
      <c r="C48" s="429" t="s">
        <v>1833</v>
      </c>
      <c r="D48" s="204"/>
      <c r="E48" s="204"/>
      <c r="F48" s="204"/>
      <c r="G48" s="204"/>
      <c r="H48" s="204"/>
      <c r="I48" s="204"/>
      <c r="J48" s="204"/>
      <c r="K48" s="205">
        <v>60200</v>
      </c>
      <c r="L48" s="205">
        <v>6408</v>
      </c>
      <c r="M48" s="205">
        <f t="shared" si="0"/>
        <v>53792</v>
      </c>
      <c r="N48" t="e">
        <f>L48+L105+L200+L213+L247+#REF!+L471+L587+L628+#REF!+#REF!+#REF!+#REF!+#REF!+#REF!</f>
        <v>#REF!</v>
      </c>
    </row>
    <row r="49" spans="1:14" ht="15.75">
      <c r="A49" s="265" t="s">
        <v>1701</v>
      </c>
      <c r="B49" s="30"/>
      <c r="C49" s="31" t="s">
        <v>693</v>
      </c>
      <c r="D49" s="31"/>
      <c r="E49" s="31"/>
      <c r="F49" s="31"/>
      <c r="G49" s="31"/>
      <c r="H49" s="31"/>
      <c r="I49" s="31"/>
      <c r="J49" s="31"/>
      <c r="K49" s="157">
        <f aca="true" t="shared" si="3" ref="K49:L53">SUM(K50)</f>
        <v>2000</v>
      </c>
      <c r="L49" s="157">
        <f t="shared" si="3"/>
        <v>2000</v>
      </c>
      <c r="M49" s="157">
        <f t="shared" si="0"/>
        <v>0</v>
      </c>
      <c r="N49" s="55"/>
    </row>
    <row r="50" spans="1:15" ht="24">
      <c r="A50" s="161" t="s">
        <v>1324</v>
      </c>
      <c r="B50" s="33"/>
      <c r="C50" s="160" t="s">
        <v>1332</v>
      </c>
      <c r="D50" s="160"/>
      <c r="E50" s="160"/>
      <c r="F50" s="160"/>
      <c r="G50" s="160"/>
      <c r="H50" s="160"/>
      <c r="I50" s="160"/>
      <c r="J50" s="160"/>
      <c r="K50" s="158">
        <f t="shared" si="3"/>
        <v>2000</v>
      </c>
      <c r="L50" s="158">
        <f t="shared" si="3"/>
        <v>2000</v>
      </c>
      <c r="M50" s="164">
        <f t="shared" si="0"/>
        <v>0</v>
      </c>
      <c r="N50" s="54">
        <f>L50+L135</f>
        <v>2000</v>
      </c>
      <c r="O50" s="29"/>
    </row>
    <row r="51" spans="1:15" ht="24">
      <c r="A51" s="161" t="s">
        <v>1325</v>
      </c>
      <c r="B51" s="33"/>
      <c r="C51" s="160" t="s">
        <v>1333</v>
      </c>
      <c r="D51" s="160"/>
      <c r="E51" s="160"/>
      <c r="F51" s="160"/>
      <c r="G51" s="160"/>
      <c r="H51" s="160"/>
      <c r="I51" s="160"/>
      <c r="J51" s="160"/>
      <c r="K51" s="158">
        <f t="shared" si="3"/>
        <v>2000</v>
      </c>
      <c r="L51" s="158">
        <f t="shared" si="3"/>
        <v>2000</v>
      </c>
      <c r="M51" s="164">
        <f t="shared" si="0"/>
        <v>0</v>
      </c>
      <c r="N51" s="54">
        <f>L51+L137</f>
        <v>2000</v>
      </c>
      <c r="O51" s="29"/>
    </row>
    <row r="52" spans="1:15" ht="24">
      <c r="A52" s="161" t="s">
        <v>1700</v>
      </c>
      <c r="B52" s="33"/>
      <c r="C52" s="160" t="s">
        <v>694</v>
      </c>
      <c r="D52" s="160"/>
      <c r="E52" s="160"/>
      <c r="F52" s="160"/>
      <c r="G52" s="160"/>
      <c r="H52" s="160"/>
      <c r="I52" s="160"/>
      <c r="J52" s="160"/>
      <c r="K52" s="158">
        <f t="shared" si="3"/>
        <v>2000</v>
      </c>
      <c r="L52" s="164">
        <f t="shared" si="3"/>
        <v>2000</v>
      </c>
      <c r="M52" s="164">
        <f t="shared" si="0"/>
        <v>0</v>
      </c>
      <c r="N52" s="55"/>
      <c r="O52" s="29"/>
    </row>
    <row r="53" spans="1:13" s="159" customFormat="1" ht="15.75">
      <c r="A53" s="161" t="s">
        <v>1331</v>
      </c>
      <c r="B53" s="30"/>
      <c r="C53" s="160" t="s">
        <v>1334</v>
      </c>
      <c r="D53" s="31"/>
      <c r="E53" s="31"/>
      <c r="F53" s="31"/>
      <c r="G53" s="31"/>
      <c r="H53" s="31"/>
      <c r="I53" s="31"/>
      <c r="J53" s="31"/>
      <c r="K53" s="158">
        <f t="shared" si="3"/>
        <v>2000</v>
      </c>
      <c r="L53" s="158">
        <f t="shared" si="3"/>
        <v>2000</v>
      </c>
      <c r="M53" s="164">
        <f t="shared" si="0"/>
        <v>0</v>
      </c>
    </row>
    <row r="54" spans="1:13" ht="12.75">
      <c r="A54" s="62" t="s">
        <v>1499</v>
      </c>
      <c r="B54" s="62"/>
      <c r="C54" s="429" t="s">
        <v>131</v>
      </c>
      <c r="D54" s="204"/>
      <c r="E54" s="204"/>
      <c r="F54" s="204"/>
      <c r="G54" s="204"/>
      <c r="H54" s="204"/>
      <c r="I54" s="204"/>
      <c r="J54" s="204"/>
      <c r="K54" s="205">
        <v>2000</v>
      </c>
      <c r="L54" s="205">
        <v>2000</v>
      </c>
      <c r="M54" s="205">
        <f t="shared" si="0"/>
        <v>0</v>
      </c>
    </row>
    <row r="55" spans="1:13" ht="51">
      <c r="A55" s="326" t="s">
        <v>1075</v>
      </c>
      <c r="B55" s="426"/>
      <c r="C55" s="31" t="s">
        <v>1335</v>
      </c>
      <c r="D55" s="427"/>
      <c r="E55" s="427"/>
      <c r="F55" s="427"/>
      <c r="G55" s="427"/>
      <c r="H55" s="427"/>
      <c r="I55" s="427"/>
      <c r="J55" s="427"/>
      <c r="K55" s="157">
        <f>SUM(K56)</f>
        <v>10304900</v>
      </c>
      <c r="L55" s="428">
        <f>SUM(L56)</f>
        <v>7845852.92</v>
      </c>
      <c r="M55" s="157">
        <f t="shared" si="0"/>
        <v>2459047.08</v>
      </c>
    </row>
    <row r="56" spans="1:13" ht="25.5">
      <c r="A56" s="326" t="s">
        <v>1076</v>
      </c>
      <c r="B56" s="426"/>
      <c r="C56" s="31" t="s">
        <v>1336</v>
      </c>
      <c r="D56" s="427"/>
      <c r="E56" s="427"/>
      <c r="F56" s="427"/>
      <c r="G56" s="427"/>
      <c r="H56" s="427"/>
      <c r="I56" s="427"/>
      <c r="J56" s="427"/>
      <c r="K56" s="157">
        <f>SUM(K57+K91+K99)</f>
        <v>10304900</v>
      </c>
      <c r="L56" s="157">
        <f>SUM(L57+L91+L99)</f>
        <v>7845852.92</v>
      </c>
      <c r="M56" s="157">
        <f t="shared" si="0"/>
        <v>2459047.08</v>
      </c>
    </row>
    <row r="57" spans="1:13" ht="38.25">
      <c r="A57" s="326" t="s">
        <v>1338</v>
      </c>
      <c r="B57" s="426"/>
      <c r="C57" s="31" t="s">
        <v>1337</v>
      </c>
      <c r="D57" s="427"/>
      <c r="E57" s="427"/>
      <c r="F57" s="427"/>
      <c r="G57" s="427"/>
      <c r="H57" s="427"/>
      <c r="I57" s="427"/>
      <c r="J57" s="427"/>
      <c r="K57" s="157">
        <f>SUM(K58)</f>
        <v>10203000</v>
      </c>
      <c r="L57" s="428">
        <f>SUM(L58)</f>
        <v>7838252.92</v>
      </c>
      <c r="M57" s="157">
        <f t="shared" si="0"/>
        <v>2364747.08</v>
      </c>
    </row>
    <row r="58" spans="1:14" ht="15.75">
      <c r="A58" s="326" t="s">
        <v>1558</v>
      </c>
      <c r="B58" s="30"/>
      <c r="C58" s="31" t="s">
        <v>1094</v>
      </c>
      <c r="D58" s="31"/>
      <c r="E58" s="31"/>
      <c r="F58" s="31"/>
      <c r="G58" s="31"/>
      <c r="H58" s="31"/>
      <c r="I58" s="31"/>
      <c r="J58" s="31"/>
      <c r="K58" s="157">
        <f>K59+K71+K86</f>
        <v>10203000</v>
      </c>
      <c r="L58" s="157">
        <f>L59+L71+L86</f>
        <v>7838252.92</v>
      </c>
      <c r="M58" s="157">
        <f t="shared" si="0"/>
        <v>2364747.08</v>
      </c>
      <c r="N58" s="55"/>
    </row>
    <row r="59" spans="1:14" ht="48">
      <c r="A59" s="161" t="s">
        <v>1319</v>
      </c>
      <c r="B59" s="33"/>
      <c r="C59" s="160" t="s">
        <v>1339</v>
      </c>
      <c r="D59" s="160"/>
      <c r="E59" s="160"/>
      <c r="F59" s="160"/>
      <c r="G59" s="160"/>
      <c r="H59" s="160"/>
      <c r="I59" s="160"/>
      <c r="J59" s="160"/>
      <c r="K59" s="158">
        <f>SUM(K60)</f>
        <v>6556000</v>
      </c>
      <c r="L59" s="158">
        <f>SUM(L60)</f>
        <v>5318875.88</v>
      </c>
      <c r="M59" s="164">
        <f t="shared" si="0"/>
        <v>1237124.12</v>
      </c>
      <c r="N59" s="29"/>
    </row>
    <row r="60" spans="1:14" ht="24">
      <c r="A60" s="161" t="s">
        <v>1320</v>
      </c>
      <c r="B60" s="33"/>
      <c r="C60" s="160" t="s">
        <v>1340</v>
      </c>
      <c r="D60" s="160"/>
      <c r="E60" s="160"/>
      <c r="F60" s="160"/>
      <c r="G60" s="160"/>
      <c r="H60" s="160"/>
      <c r="I60" s="160"/>
      <c r="J60" s="160"/>
      <c r="K60" s="158">
        <f>SUM(K61+K66)</f>
        <v>6556000</v>
      </c>
      <c r="L60" s="158">
        <f>SUM(L61+L66)</f>
        <v>5318875.88</v>
      </c>
      <c r="M60" s="164">
        <f t="shared" si="0"/>
        <v>1237124.12</v>
      </c>
      <c r="N60" s="29"/>
    </row>
    <row r="61" spans="1:14" ht="24">
      <c r="A61" s="161" t="s">
        <v>377</v>
      </c>
      <c r="B61" s="33"/>
      <c r="C61" s="160" t="s">
        <v>1095</v>
      </c>
      <c r="D61" s="160"/>
      <c r="E61" s="160"/>
      <c r="F61" s="160"/>
      <c r="G61" s="160"/>
      <c r="H61" s="160"/>
      <c r="I61" s="160"/>
      <c r="J61" s="160"/>
      <c r="K61" s="158">
        <f>SUM(K62)</f>
        <v>6505600</v>
      </c>
      <c r="L61" s="158">
        <f>SUM(L62)</f>
        <v>5315555.88</v>
      </c>
      <c r="M61" s="164">
        <f t="shared" si="0"/>
        <v>1190044.12</v>
      </c>
      <c r="N61" s="54" t="e">
        <f>L61+L111+L383+L593+#REF!+#REF!+#REF!+#REF!+#REF!+#REF!</f>
        <v>#REF!</v>
      </c>
    </row>
    <row r="62" spans="1:13" s="159" customFormat="1" ht="15.75">
      <c r="A62" s="161" t="s">
        <v>1069</v>
      </c>
      <c r="B62" s="30"/>
      <c r="C62" s="160" t="s">
        <v>652</v>
      </c>
      <c r="D62" s="31"/>
      <c r="E62" s="31"/>
      <c r="F62" s="31"/>
      <c r="G62" s="31"/>
      <c r="H62" s="31"/>
      <c r="I62" s="31"/>
      <c r="J62" s="31"/>
      <c r="K62" s="158">
        <f>SUM(K63)</f>
        <v>6505600</v>
      </c>
      <c r="L62" s="158">
        <f>SUM(L63)</f>
        <v>5315555.88</v>
      </c>
      <c r="M62" s="164">
        <f t="shared" si="0"/>
        <v>1190044.12</v>
      </c>
    </row>
    <row r="63" spans="1:15" s="159" customFormat="1" ht="15.75">
      <c r="A63" s="161" t="s">
        <v>1070</v>
      </c>
      <c r="B63" s="33"/>
      <c r="C63" s="160" t="s">
        <v>319</v>
      </c>
      <c r="D63" s="160"/>
      <c r="E63" s="160"/>
      <c r="F63" s="160"/>
      <c r="G63" s="160"/>
      <c r="H63" s="160"/>
      <c r="I63" s="160"/>
      <c r="J63" s="160"/>
      <c r="K63" s="158">
        <f>SUM(K64:K65)</f>
        <v>6505600</v>
      </c>
      <c r="L63" s="158">
        <f>SUM(L64:L65)</f>
        <v>5315555.88</v>
      </c>
      <c r="M63" s="164">
        <f t="shared" si="0"/>
        <v>1190044.12</v>
      </c>
      <c r="N63" s="162"/>
      <c r="O63" s="162"/>
    </row>
    <row r="64" spans="1:14" ht="12.75">
      <c r="A64" s="62" t="s">
        <v>276</v>
      </c>
      <c r="B64" s="62"/>
      <c r="C64" s="429" t="s">
        <v>1096</v>
      </c>
      <c r="D64" s="204"/>
      <c r="E64" s="204"/>
      <c r="F64" s="204"/>
      <c r="G64" s="204"/>
      <c r="H64" s="204"/>
      <c r="I64" s="204"/>
      <c r="J64" s="204"/>
      <c r="K64" s="205">
        <v>4913600</v>
      </c>
      <c r="L64" s="205">
        <v>4040445.91</v>
      </c>
      <c r="M64" s="205">
        <f t="shared" si="0"/>
        <v>873154.0899999999</v>
      </c>
      <c r="N64" t="e">
        <f>L64+L113+L135+L384+#REF!+#REF!+#REF!+#REF!+#REF!+#REF!</f>
        <v>#REF!</v>
      </c>
    </row>
    <row r="65" spans="1:13" ht="12.75">
      <c r="A65" s="62" t="s">
        <v>1497</v>
      </c>
      <c r="B65" s="62"/>
      <c r="C65" s="429" t="s">
        <v>1097</v>
      </c>
      <c r="D65" s="204"/>
      <c r="E65" s="204"/>
      <c r="F65" s="204"/>
      <c r="G65" s="204"/>
      <c r="H65" s="204"/>
      <c r="I65" s="204"/>
      <c r="J65" s="204"/>
      <c r="K65" s="205">
        <v>1592000</v>
      </c>
      <c r="L65" s="205">
        <v>1275109.97</v>
      </c>
      <c r="M65" s="205">
        <f t="shared" si="0"/>
        <v>316890.03</v>
      </c>
    </row>
    <row r="66" spans="1:14" ht="24">
      <c r="A66" s="161" t="s">
        <v>378</v>
      </c>
      <c r="B66" s="34"/>
      <c r="C66" s="160" t="s">
        <v>1098</v>
      </c>
      <c r="D66" s="160"/>
      <c r="E66" s="160"/>
      <c r="F66" s="160"/>
      <c r="G66" s="160"/>
      <c r="H66" s="160"/>
      <c r="I66" s="160"/>
      <c r="J66" s="160"/>
      <c r="K66" s="158">
        <f>SUM(K67)</f>
        <v>50400</v>
      </c>
      <c r="L66" s="158">
        <f>SUM(L67)</f>
        <v>3320</v>
      </c>
      <c r="M66" s="164">
        <f t="shared" si="0"/>
        <v>47080</v>
      </c>
      <c r="N66" s="29"/>
    </row>
    <row r="67" spans="1:13" s="159" customFormat="1" ht="15.75">
      <c r="A67" s="161" t="s">
        <v>1069</v>
      </c>
      <c r="B67" s="30"/>
      <c r="C67" s="160" t="s">
        <v>651</v>
      </c>
      <c r="D67" s="31"/>
      <c r="E67" s="31"/>
      <c r="F67" s="31"/>
      <c r="G67" s="31"/>
      <c r="H67" s="31"/>
      <c r="I67" s="31"/>
      <c r="J67" s="31"/>
      <c r="K67" s="158">
        <f>SUM(K68:K70)</f>
        <v>50400</v>
      </c>
      <c r="L67" s="158">
        <f>SUM(L68:L70)</f>
        <v>3320</v>
      </c>
      <c r="M67" s="164">
        <f t="shared" si="0"/>
        <v>47080</v>
      </c>
    </row>
    <row r="68" spans="1:13" ht="12.75">
      <c r="A68" s="62" t="s">
        <v>1499</v>
      </c>
      <c r="B68" s="62"/>
      <c r="C68" s="429" t="s">
        <v>1099</v>
      </c>
      <c r="D68" s="204"/>
      <c r="E68" s="204"/>
      <c r="F68" s="204"/>
      <c r="G68" s="204"/>
      <c r="H68" s="204"/>
      <c r="I68" s="204"/>
      <c r="J68" s="204"/>
      <c r="K68" s="205">
        <v>10000</v>
      </c>
      <c r="L68" s="205">
        <v>350</v>
      </c>
      <c r="M68" s="205">
        <f aca="true" t="shared" si="4" ref="M68:M143">K68-L68</f>
        <v>9650</v>
      </c>
    </row>
    <row r="69" spans="1:13" ht="12.75">
      <c r="A69" s="62" t="s">
        <v>1010</v>
      </c>
      <c r="B69" s="62"/>
      <c r="C69" s="429" t="s">
        <v>1100</v>
      </c>
      <c r="D69" s="204"/>
      <c r="E69" s="204"/>
      <c r="F69" s="204"/>
      <c r="G69" s="204"/>
      <c r="H69" s="204"/>
      <c r="I69" s="204"/>
      <c r="J69" s="204"/>
      <c r="K69" s="205">
        <v>25400</v>
      </c>
      <c r="L69" s="205">
        <v>2970</v>
      </c>
      <c r="M69" s="205">
        <f t="shared" si="4"/>
        <v>22430</v>
      </c>
    </row>
    <row r="70" spans="1:13" ht="12.75">
      <c r="A70" s="62" t="s">
        <v>1012</v>
      </c>
      <c r="B70" s="62"/>
      <c r="C70" s="429" t="s">
        <v>1101</v>
      </c>
      <c r="D70" s="204"/>
      <c r="E70" s="204"/>
      <c r="F70" s="204"/>
      <c r="G70" s="204"/>
      <c r="H70" s="204"/>
      <c r="I70" s="204"/>
      <c r="J70" s="204"/>
      <c r="K70" s="205">
        <v>15000</v>
      </c>
      <c r="L70" s="205">
        <v>0</v>
      </c>
      <c r="M70" s="205">
        <f t="shared" si="4"/>
        <v>15000</v>
      </c>
    </row>
    <row r="71" spans="1:15" ht="24">
      <c r="A71" s="161" t="s">
        <v>1324</v>
      </c>
      <c r="B71" s="33"/>
      <c r="C71" s="160" t="s">
        <v>1343</v>
      </c>
      <c r="D71" s="160"/>
      <c r="E71" s="160"/>
      <c r="F71" s="160"/>
      <c r="G71" s="160"/>
      <c r="H71" s="160"/>
      <c r="I71" s="160"/>
      <c r="J71" s="160"/>
      <c r="K71" s="158">
        <f>SUM(K72)</f>
        <v>3621000</v>
      </c>
      <c r="L71" s="158">
        <f>SUM(L72)</f>
        <v>2501065.2199999997</v>
      </c>
      <c r="M71" s="164">
        <f t="shared" si="4"/>
        <v>1119934.7800000003</v>
      </c>
      <c r="N71" s="54">
        <f>L71+L179</f>
        <v>2863265.2199999997</v>
      </c>
      <c r="O71" s="29"/>
    </row>
    <row r="72" spans="1:15" ht="24">
      <c r="A72" s="161" t="s">
        <v>1325</v>
      </c>
      <c r="B72" s="33"/>
      <c r="C72" s="160" t="s">
        <v>1344</v>
      </c>
      <c r="D72" s="160"/>
      <c r="E72" s="160"/>
      <c r="F72" s="160"/>
      <c r="G72" s="160"/>
      <c r="H72" s="160"/>
      <c r="I72" s="160"/>
      <c r="J72" s="160"/>
      <c r="K72" s="158">
        <f>SUM(K73)</f>
        <v>3621000</v>
      </c>
      <c r="L72" s="158">
        <f>SUM(L73)</f>
        <v>2501065.2199999997</v>
      </c>
      <c r="M72" s="164">
        <f t="shared" si="4"/>
        <v>1119934.7800000003</v>
      </c>
      <c r="N72" s="54">
        <f>L72+L182</f>
        <v>2863265.2199999997</v>
      </c>
      <c r="O72" s="29"/>
    </row>
    <row r="73" spans="1:13" ht="24">
      <c r="A73" s="161" t="s">
        <v>1700</v>
      </c>
      <c r="B73" s="34"/>
      <c r="C73" s="160" t="s">
        <v>1102</v>
      </c>
      <c r="D73" s="160"/>
      <c r="E73" s="160"/>
      <c r="F73" s="160"/>
      <c r="G73" s="160"/>
      <c r="H73" s="160"/>
      <c r="I73" s="160"/>
      <c r="J73" s="160"/>
      <c r="K73" s="158">
        <f>SUM(K74+K83)</f>
        <v>3621000</v>
      </c>
      <c r="L73" s="158">
        <f>SUM(L74+L83)</f>
        <v>2501065.2199999997</v>
      </c>
      <c r="M73" s="164">
        <f t="shared" si="4"/>
        <v>1119934.7800000003</v>
      </c>
    </row>
    <row r="74" spans="1:13" s="159" customFormat="1" ht="15.75">
      <c r="A74" s="161" t="s">
        <v>1069</v>
      </c>
      <c r="B74" s="30"/>
      <c r="C74" s="160" t="s">
        <v>1341</v>
      </c>
      <c r="D74" s="31"/>
      <c r="E74" s="31"/>
      <c r="F74" s="31"/>
      <c r="G74" s="31"/>
      <c r="H74" s="31"/>
      <c r="I74" s="31"/>
      <c r="J74" s="31"/>
      <c r="K74" s="158">
        <f>K75+K82</f>
        <v>3093300</v>
      </c>
      <c r="L74" s="158">
        <f>L75+L82</f>
        <v>2152585.61</v>
      </c>
      <c r="M74" s="164">
        <f t="shared" si="4"/>
        <v>940714.3900000001</v>
      </c>
    </row>
    <row r="75" spans="1:13" s="159" customFormat="1" ht="15.75">
      <c r="A75" s="161" t="s">
        <v>1081</v>
      </c>
      <c r="B75" s="30"/>
      <c r="C75" s="160" t="s">
        <v>1342</v>
      </c>
      <c r="D75" s="31"/>
      <c r="E75" s="31"/>
      <c r="F75" s="31"/>
      <c r="G75" s="31"/>
      <c r="H75" s="31"/>
      <c r="I75" s="31"/>
      <c r="J75" s="31"/>
      <c r="K75" s="158">
        <f>SUM(K76:K81)</f>
        <v>3090800</v>
      </c>
      <c r="L75" s="158">
        <f>SUM(L76:L81)</f>
        <v>2152136.79</v>
      </c>
      <c r="M75" s="164">
        <f t="shared" si="4"/>
        <v>938663.21</v>
      </c>
    </row>
    <row r="76" spans="1:13" ht="12.75">
      <c r="A76" s="62" t="s">
        <v>1009</v>
      </c>
      <c r="B76" s="62"/>
      <c r="C76" s="429" t="s">
        <v>1103</v>
      </c>
      <c r="D76" s="204"/>
      <c r="E76" s="204"/>
      <c r="F76" s="204"/>
      <c r="G76" s="204"/>
      <c r="H76" s="204"/>
      <c r="I76" s="204"/>
      <c r="J76" s="204"/>
      <c r="K76" s="205">
        <v>244000</v>
      </c>
      <c r="L76" s="205">
        <v>161340.65</v>
      </c>
      <c r="M76" s="205">
        <f t="shared" si="4"/>
        <v>82659.35</v>
      </c>
    </row>
    <row r="77" spans="1:13" ht="12.75">
      <c r="A77" s="62" t="s">
        <v>1010</v>
      </c>
      <c r="B77" s="62"/>
      <c r="C77" s="429" t="s">
        <v>1104</v>
      </c>
      <c r="D77" s="204"/>
      <c r="E77" s="204"/>
      <c r="F77" s="204"/>
      <c r="G77" s="204"/>
      <c r="H77" s="204"/>
      <c r="I77" s="204"/>
      <c r="J77" s="204"/>
      <c r="K77" s="205">
        <v>247300</v>
      </c>
      <c r="L77" s="205">
        <v>185434.2</v>
      </c>
      <c r="M77" s="205">
        <f t="shared" si="4"/>
        <v>61865.79999999999</v>
      </c>
    </row>
    <row r="78" spans="1:13" ht="12.75">
      <c r="A78" s="62" t="s">
        <v>1011</v>
      </c>
      <c r="B78" s="62"/>
      <c r="C78" s="429" t="s">
        <v>1105</v>
      </c>
      <c r="D78" s="204"/>
      <c r="E78" s="204"/>
      <c r="F78" s="204"/>
      <c r="G78" s="204"/>
      <c r="H78" s="204"/>
      <c r="I78" s="204"/>
      <c r="J78" s="204"/>
      <c r="K78" s="205">
        <v>722900</v>
      </c>
      <c r="L78" s="205">
        <v>314907.83</v>
      </c>
      <c r="M78" s="205">
        <f t="shared" si="4"/>
        <v>407992.17</v>
      </c>
    </row>
    <row r="79" spans="1:13" ht="12.75">
      <c r="A79" s="62" t="s">
        <v>251</v>
      </c>
      <c r="B79" s="62"/>
      <c r="C79" s="429" t="s">
        <v>1106</v>
      </c>
      <c r="D79" s="204"/>
      <c r="E79" s="204"/>
      <c r="F79" s="204"/>
      <c r="G79" s="204"/>
      <c r="H79" s="204"/>
      <c r="I79" s="204"/>
      <c r="J79" s="204"/>
      <c r="K79" s="205">
        <v>957500</v>
      </c>
      <c r="L79" s="205">
        <v>798349.12</v>
      </c>
      <c r="M79" s="205">
        <f t="shared" si="4"/>
        <v>159150.88</v>
      </c>
    </row>
    <row r="80" spans="1:13" ht="12.75">
      <c r="A80" s="62" t="s">
        <v>1023</v>
      </c>
      <c r="B80" s="62"/>
      <c r="C80" s="429" t="s">
        <v>1107</v>
      </c>
      <c r="D80" s="204"/>
      <c r="E80" s="204"/>
      <c r="F80" s="204"/>
      <c r="G80" s="204"/>
      <c r="H80" s="204"/>
      <c r="I80" s="204"/>
      <c r="J80" s="204"/>
      <c r="K80" s="205">
        <v>194000</v>
      </c>
      <c r="L80" s="205">
        <v>149867.69</v>
      </c>
      <c r="M80" s="205">
        <f t="shared" si="4"/>
        <v>44132.31</v>
      </c>
    </row>
    <row r="81" spans="1:13" ht="12.75">
      <c r="A81" s="62" t="s">
        <v>1012</v>
      </c>
      <c r="B81" s="62"/>
      <c r="C81" s="429" t="s">
        <v>1108</v>
      </c>
      <c r="D81" s="204"/>
      <c r="E81" s="204"/>
      <c r="F81" s="204"/>
      <c r="G81" s="204"/>
      <c r="H81" s="204"/>
      <c r="I81" s="204"/>
      <c r="J81" s="204"/>
      <c r="K81" s="205">
        <v>725100</v>
      </c>
      <c r="L81" s="205">
        <v>542237.3</v>
      </c>
      <c r="M81" s="205">
        <f t="shared" si="4"/>
        <v>182862.69999999995</v>
      </c>
    </row>
    <row r="82" spans="1:13" ht="12.75">
      <c r="A82" s="62" t="s">
        <v>1498</v>
      </c>
      <c r="B82" s="62"/>
      <c r="C82" s="429" t="s">
        <v>767</v>
      </c>
      <c r="D82" s="204"/>
      <c r="E82" s="204"/>
      <c r="F82" s="204"/>
      <c r="G82" s="204"/>
      <c r="H82" s="204"/>
      <c r="I82" s="204"/>
      <c r="J82" s="204"/>
      <c r="K82" s="205">
        <v>2500</v>
      </c>
      <c r="L82" s="205">
        <v>448.82</v>
      </c>
      <c r="M82" s="205">
        <f>K82-L82</f>
        <v>2051.18</v>
      </c>
    </row>
    <row r="83" spans="1:13" s="159" customFormat="1" ht="15.75">
      <c r="A83" s="161" t="s">
        <v>1331</v>
      </c>
      <c r="B83" s="30"/>
      <c r="C83" s="160" t="s">
        <v>1345</v>
      </c>
      <c r="D83" s="31"/>
      <c r="E83" s="31"/>
      <c r="F83" s="31"/>
      <c r="G83" s="31"/>
      <c r="H83" s="31"/>
      <c r="I83" s="31"/>
      <c r="J83" s="31"/>
      <c r="K83" s="158">
        <f>SUM(K84:K85)</f>
        <v>527700</v>
      </c>
      <c r="L83" s="158">
        <f>SUM(L84:L85)</f>
        <v>348479.61</v>
      </c>
      <c r="M83" s="164">
        <f t="shared" si="4"/>
        <v>179220.39</v>
      </c>
    </row>
    <row r="84" spans="1:13" ht="12.75">
      <c r="A84" s="62" t="s">
        <v>1013</v>
      </c>
      <c r="B84" s="62"/>
      <c r="C84" s="429" t="s">
        <v>1109</v>
      </c>
      <c r="D84" s="204"/>
      <c r="E84" s="204"/>
      <c r="F84" s="204"/>
      <c r="G84" s="204"/>
      <c r="H84" s="204"/>
      <c r="I84" s="204"/>
      <c r="J84" s="204"/>
      <c r="K84" s="205">
        <v>88300</v>
      </c>
      <c r="L84" s="205">
        <v>58181.56</v>
      </c>
      <c r="M84" s="205">
        <f t="shared" si="4"/>
        <v>30118.440000000002</v>
      </c>
    </row>
    <row r="85" spans="1:13" ht="12.75">
      <c r="A85" s="62" t="s">
        <v>1014</v>
      </c>
      <c r="B85" s="62"/>
      <c r="C85" s="429" t="s">
        <v>1110</v>
      </c>
      <c r="D85" s="204"/>
      <c r="E85" s="204"/>
      <c r="F85" s="204"/>
      <c r="G85" s="204"/>
      <c r="H85" s="204"/>
      <c r="I85" s="204"/>
      <c r="J85" s="204"/>
      <c r="K85" s="205">
        <v>439400</v>
      </c>
      <c r="L85" s="205">
        <v>290298.05</v>
      </c>
      <c r="M85" s="205">
        <f t="shared" si="4"/>
        <v>149101.95</v>
      </c>
    </row>
    <row r="86" spans="1:13" ht="15.75">
      <c r="A86" s="161" t="s">
        <v>2028</v>
      </c>
      <c r="B86" s="30"/>
      <c r="C86" s="160" t="s">
        <v>1346</v>
      </c>
      <c r="D86" s="31"/>
      <c r="E86" s="31"/>
      <c r="F86" s="31"/>
      <c r="G86" s="31"/>
      <c r="H86" s="31"/>
      <c r="I86" s="31"/>
      <c r="J86" s="31"/>
      <c r="K86" s="158">
        <f aca="true" t="shared" si="5" ref="K86:L89">SUM(K87)</f>
        <v>26000</v>
      </c>
      <c r="L86" s="158">
        <f t="shared" si="5"/>
        <v>18311.82</v>
      </c>
      <c r="M86" s="164">
        <f t="shared" si="4"/>
        <v>7688.18</v>
      </c>
    </row>
    <row r="87" spans="1:13" ht="15.75">
      <c r="A87" s="161" t="s">
        <v>1348</v>
      </c>
      <c r="B87" s="30"/>
      <c r="C87" s="160" t="s">
        <v>1347</v>
      </c>
      <c r="D87" s="31"/>
      <c r="E87" s="31"/>
      <c r="F87" s="31"/>
      <c r="G87" s="31"/>
      <c r="H87" s="31"/>
      <c r="I87" s="31"/>
      <c r="J87" s="31"/>
      <c r="K87" s="158">
        <f t="shared" si="5"/>
        <v>26000</v>
      </c>
      <c r="L87" s="158">
        <f t="shared" si="5"/>
        <v>18311.82</v>
      </c>
      <c r="M87" s="164">
        <f t="shared" si="4"/>
        <v>7688.18</v>
      </c>
    </row>
    <row r="88" spans="1:13" ht="15.75">
      <c r="A88" s="161" t="s">
        <v>1702</v>
      </c>
      <c r="B88" s="30"/>
      <c r="C88" s="160" t="s">
        <v>1867</v>
      </c>
      <c r="D88" s="31"/>
      <c r="E88" s="31"/>
      <c r="F88" s="31"/>
      <c r="G88" s="31"/>
      <c r="H88" s="31"/>
      <c r="I88" s="31"/>
      <c r="J88" s="31"/>
      <c r="K88" s="158">
        <f t="shared" si="5"/>
        <v>26000</v>
      </c>
      <c r="L88" s="158">
        <f t="shared" si="5"/>
        <v>18311.82</v>
      </c>
      <c r="M88" s="164">
        <f t="shared" si="4"/>
        <v>7688.18</v>
      </c>
    </row>
    <row r="89" spans="1:13" s="159" customFormat="1" ht="15.75">
      <c r="A89" s="161" t="s">
        <v>1069</v>
      </c>
      <c r="B89" s="30"/>
      <c r="C89" s="160" t="s">
        <v>650</v>
      </c>
      <c r="D89" s="31"/>
      <c r="E89" s="31"/>
      <c r="F89" s="31"/>
      <c r="G89" s="31"/>
      <c r="H89" s="31"/>
      <c r="I89" s="31"/>
      <c r="J89" s="31"/>
      <c r="K89" s="158">
        <f t="shared" si="5"/>
        <v>26000</v>
      </c>
      <c r="L89" s="158">
        <f t="shared" si="5"/>
        <v>18311.82</v>
      </c>
      <c r="M89" s="164">
        <f t="shared" si="4"/>
        <v>7688.18</v>
      </c>
    </row>
    <row r="90" spans="1:13" ht="12.75">
      <c r="A90" s="62" t="s">
        <v>1498</v>
      </c>
      <c r="B90" s="62"/>
      <c r="C90" s="429" t="s">
        <v>1868</v>
      </c>
      <c r="D90" s="204"/>
      <c r="E90" s="204"/>
      <c r="F90" s="204"/>
      <c r="G90" s="204"/>
      <c r="H90" s="204"/>
      <c r="I90" s="204"/>
      <c r="J90" s="204"/>
      <c r="K90" s="205">
        <v>26000</v>
      </c>
      <c r="L90" s="205">
        <v>18311.82</v>
      </c>
      <c r="M90" s="205">
        <f t="shared" si="4"/>
        <v>7688.18</v>
      </c>
    </row>
    <row r="91" spans="1:13" ht="15.75">
      <c r="A91" s="326" t="s">
        <v>1077</v>
      </c>
      <c r="B91" s="30"/>
      <c r="C91" s="31" t="s">
        <v>1349</v>
      </c>
      <c r="D91" s="31"/>
      <c r="E91" s="31"/>
      <c r="F91" s="31"/>
      <c r="G91" s="31"/>
      <c r="H91" s="31"/>
      <c r="I91" s="31"/>
      <c r="J91" s="31"/>
      <c r="K91" s="157">
        <f aca="true" t="shared" si="6" ref="K91:L97">SUM(K92)</f>
        <v>100000</v>
      </c>
      <c r="L91" s="157">
        <f t="shared" si="6"/>
        <v>5700</v>
      </c>
      <c r="M91" s="157">
        <f t="shared" si="4"/>
        <v>94300</v>
      </c>
    </row>
    <row r="92" spans="1:13" ht="38.25">
      <c r="A92" s="326" t="s">
        <v>819</v>
      </c>
      <c r="B92" s="30"/>
      <c r="C92" s="31" t="s">
        <v>1685</v>
      </c>
      <c r="D92" s="31"/>
      <c r="E92" s="31"/>
      <c r="F92" s="31"/>
      <c r="G92" s="31"/>
      <c r="H92" s="31"/>
      <c r="I92" s="31"/>
      <c r="J92" s="31"/>
      <c r="K92" s="157">
        <f t="shared" si="6"/>
        <v>100000</v>
      </c>
      <c r="L92" s="157">
        <f t="shared" si="6"/>
        <v>5700</v>
      </c>
      <c r="M92" s="157">
        <f t="shared" si="4"/>
        <v>94300</v>
      </c>
    </row>
    <row r="93" spans="1:15" ht="24">
      <c r="A93" s="161" t="s">
        <v>1324</v>
      </c>
      <c r="B93" s="33"/>
      <c r="C93" s="160" t="s">
        <v>1350</v>
      </c>
      <c r="D93" s="160"/>
      <c r="E93" s="160"/>
      <c r="F93" s="160"/>
      <c r="G93" s="160"/>
      <c r="H93" s="160"/>
      <c r="I93" s="160"/>
      <c r="J93" s="160"/>
      <c r="K93" s="158">
        <f t="shared" si="6"/>
        <v>100000</v>
      </c>
      <c r="L93" s="158">
        <f t="shared" si="6"/>
        <v>5700</v>
      </c>
      <c r="M93" s="164">
        <f t="shared" si="4"/>
        <v>94300</v>
      </c>
      <c r="N93" s="54">
        <f>L93+L221</f>
        <v>5700</v>
      </c>
      <c r="O93" s="29"/>
    </row>
    <row r="94" spans="1:15" ht="24">
      <c r="A94" s="161" t="s">
        <v>1325</v>
      </c>
      <c r="B94" s="33"/>
      <c r="C94" s="160" t="s">
        <v>528</v>
      </c>
      <c r="D94" s="160"/>
      <c r="E94" s="160"/>
      <c r="F94" s="160"/>
      <c r="G94" s="160"/>
      <c r="H94" s="160"/>
      <c r="I94" s="160"/>
      <c r="J94" s="160"/>
      <c r="K94" s="158">
        <f t="shared" si="6"/>
        <v>100000</v>
      </c>
      <c r="L94" s="158">
        <f t="shared" si="6"/>
        <v>5700</v>
      </c>
      <c r="M94" s="164">
        <f t="shared" si="4"/>
        <v>94300</v>
      </c>
      <c r="N94" s="54">
        <f>L94+L224</f>
        <v>5700</v>
      </c>
      <c r="O94" s="29"/>
    </row>
    <row r="95" spans="1:13" ht="24">
      <c r="A95" s="161" t="s">
        <v>1700</v>
      </c>
      <c r="B95" s="30"/>
      <c r="C95" s="160" t="s">
        <v>1686</v>
      </c>
      <c r="D95" s="31"/>
      <c r="E95" s="31"/>
      <c r="F95" s="31"/>
      <c r="G95" s="31"/>
      <c r="H95" s="31"/>
      <c r="I95" s="31"/>
      <c r="J95" s="31"/>
      <c r="K95" s="158">
        <f t="shared" si="6"/>
        <v>100000</v>
      </c>
      <c r="L95" s="158">
        <f t="shared" si="6"/>
        <v>5700</v>
      </c>
      <c r="M95" s="164">
        <f t="shared" si="4"/>
        <v>94300</v>
      </c>
    </row>
    <row r="96" spans="1:13" s="159" customFormat="1" ht="15.75">
      <c r="A96" s="161" t="s">
        <v>1069</v>
      </c>
      <c r="B96" s="30"/>
      <c r="C96" s="160" t="s">
        <v>529</v>
      </c>
      <c r="D96" s="31"/>
      <c r="E96" s="31"/>
      <c r="F96" s="31"/>
      <c r="G96" s="31"/>
      <c r="H96" s="31"/>
      <c r="I96" s="31"/>
      <c r="J96" s="31"/>
      <c r="K96" s="158">
        <f t="shared" si="6"/>
        <v>100000</v>
      </c>
      <c r="L96" s="158">
        <f t="shared" si="6"/>
        <v>5700</v>
      </c>
      <c r="M96" s="164">
        <f t="shared" si="4"/>
        <v>94300</v>
      </c>
    </row>
    <row r="97" spans="1:13" s="159" customFormat="1" ht="15.75">
      <c r="A97" s="161" t="s">
        <v>1081</v>
      </c>
      <c r="B97" s="30"/>
      <c r="C97" s="160" t="s">
        <v>530</v>
      </c>
      <c r="D97" s="31"/>
      <c r="E97" s="31"/>
      <c r="F97" s="31"/>
      <c r="G97" s="31"/>
      <c r="H97" s="31"/>
      <c r="I97" s="31"/>
      <c r="J97" s="31"/>
      <c r="K97" s="158">
        <f t="shared" si="6"/>
        <v>100000</v>
      </c>
      <c r="L97" s="158">
        <f t="shared" si="6"/>
        <v>5700</v>
      </c>
      <c r="M97" s="164">
        <f t="shared" si="4"/>
        <v>94300</v>
      </c>
    </row>
    <row r="98" spans="1:13" ht="12.75">
      <c r="A98" s="62" t="s">
        <v>1012</v>
      </c>
      <c r="B98" s="62"/>
      <c r="C98" s="429" t="s">
        <v>1687</v>
      </c>
      <c r="D98" s="204"/>
      <c r="E98" s="204"/>
      <c r="F98" s="204"/>
      <c r="G98" s="204"/>
      <c r="H98" s="204"/>
      <c r="I98" s="204"/>
      <c r="J98" s="204"/>
      <c r="K98" s="205">
        <v>100000</v>
      </c>
      <c r="L98" s="205">
        <v>5700</v>
      </c>
      <c r="M98" s="205">
        <f t="shared" si="4"/>
        <v>94300</v>
      </c>
    </row>
    <row r="99" spans="1:13" ht="51">
      <c r="A99" s="326" t="s">
        <v>532</v>
      </c>
      <c r="B99" s="30"/>
      <c r="C99" s="31" t="s">
        <v>531</v>
      </c>
      <c r="D99" s="31"/>
      <c r="E99" s="31"/>
      <c r="F99" s="31"/>
      <c r="G99" s="31"/>
      <c r="H99" s="31"/>
      <c r="I99" s="31"/>
      <c r="J99" s="31"/>
      <c r="K99" s="157">
        <f aca="true" t="shared" si="7" ref="K99:L104">SUM(K100)</f>
        <v>1900</v>
      </c>
      <c r="L99" s="157">
        <f t="shared" si="7"/>
        <v>1900</v>
      </c>
      <c r="M99" s="157">
        <f t="shared" si="4"/>
        <v>0</v>
      </c>
    </row>
    <row r="100" spans="1:13" ht="38.25">
      <c r="A100" s="326" t="s">
        <v>820</v>
      </c>
      <c r="B100" s="30"/>
      <c r="C100" s="31" t="s">
        <v>1689</v>
      </c>
      <c r="D100" s="31"/>
      <c r="E100" s="31"/>
      <c r="F100" s="31"/>
      <c r="G100" s="31"/>
      <c r="H100" s="31"/>
      <c r="I100" s="31"/>
      <c r="J100" s="31"/>
      <c r="K100" s="157">
        <f t="shared" si="7"/>
        <v>1900</v>
      </c>
      <c r="L100" s="157">
        <f t="shared" si="7"/>
        <v>1900</v>
      </c>
      <c r="M100" s="157">
        <f t="shared" si="4"/>
        <v>0</v>
      </c>
    </row>
    <row r="101" spans="1:13" ht="15.75">
      <c r="A101" s="161" t="s">
        <v>534</v>
      </c>
      <c r="B101" s="30"/>
      <c r="C101" s="160" t="s">
        <v>533</v>
      </c>
      <c r="D101" s="31"/>
      <c r="E101" s="31"/>
      <c r="F101" s="31"/>
      <c r="G101" s="31"/>
      <c r="H101" s="31"/>
      <c r="I101" s="31"/>
      <c r="J101" s="31"/>
      <c r="K101" s="158">
        <f t="shared" si="7"/>
        <v>1900</v>
      </c>
      <c r="L101" s="158">
        <f t="shared" si="7"/>
        <v>1900</v>
      </c>
      <c r="M101" s="164">
        <f t="shared" si="4"/>
        <v>0</v>
      </c>
    </row>
    <row r="102" spans="1:13" ht="15.75">
      <c r="A102" s="161" t="s">
        <v>1559</v>
      </c>
      <c r="B102" s="30"/>
      <c r="C102" s="160" t="s">
        <v>1688</v>
      </c>
      <c r="D102" s="31"/>
      <c r="E102" s="31"/>
      <c r="F102" s="31"/>
      <c r="G102" s="31"/>
      <c r="H102" s="31"/>
      <c r="I102" s="31"/>
      <c r="J102" s="31"/>
      <c r="K102" s="158">
        <f t="shared" si="7"/>
        <v>1900</v>
      </c>
      <c r="L102" s="158">
        <f t="shared" si="7"/>
        <v>1900</v>
      </c>
      <c r="M102" s="164">
        <f t="shared" si="4"/>
        <v>0</v>
      </c>
    </row>
    <row r="103" spans="1:13" ht="15.75">
      <c r="A103" s="161" t="s">
        <v>1069</v>
      </c>
      <c r="B103" s="30"/>
      <c r="C103" s="160" t="s">
        <v>1801</v>
      </c>
      <c r="D103" s="31"/>
      <c r="E103" s="31"/>
      <c r="F103" s="31"/>
      <c r="G103" s="31"/>
      <c r="H103" s="31"/>
      <c r="I103" s="31"/>
      <c r="J103" s="31"/>
      <c r="K103" s="158">
        <f t="shared" si="7"/>
        <v>1900</v>
      </c>
      <c r="L103" s="158">
        <f t="shared" si="7"/>
        <v>1900</v>
      </c>
      <c r="M103" s="164">
        <f t="shared" si="4"/>
        <v>0</v>
      </c>
    </row>
    <row r="104" spans="1:13" ht="15.75">
      <c r="A104" s="161" t="s">
        <v>1722</v>
      </c>
      <c r="B104" s="30"/>
      <c r="C104" s="160" t="s">
        <v>1802</v>
      </c>
      <c r="D104" s="31"/>
      <c r="E104" s="31"/>
      <c r="F104" s="31"/>
      <c r="G104" s="31"/>
      <c r="H104" s="31"/>
      <c r="I104" s="31"/>
      <c r="J104" s="31"/>
      <c r="K104" s="158">
        <f t="shared" si="7"/>
        <v>1900</v>
      </c>
      <c r="L104" s="158">
        <f t="shared" si="7"/>
        <v>1900</v>
      </c>
      <c r="M104" s="164">
        <f t="shared" si="4"/>
        <v>0</v>
      </c>
    </row>
    <row r="105" spans="1:13" ht="24">
      <c r="A105" s="62" t="s">
        <v>252</v>
      </c>
      <c r="B105" s="62"/>
      <c r="C105" s="429" t="s">
        <v>1690</v>
      </c>
      <c r="D105" s="204"/>
      <c r="E105" s="204"/>
      <c r="F105" s="204"/>
      <c r="G105" s="204"/>
      <c r="H105" s="204"/>
      <c r="I105" s="204"/>
      <c r="J105" s="204"/>
      <c r="K105" s="205">
        <v>1900</v>
      </c>
      <c r="L105" s="205">
        <v>1900</v>
      </c>
      <c r="M105" s="205">
        <f t="shared" si="4"/>
        <v>0</v>
      </c>
    </row>
    <row r="106" spans="1:13" ht="63">
      <c r="A106" s="57" t="s">
        <v>1560</v>
      </c>
      <c r="B106" s="30"/>
      <c r="C106" s="31" t="s">
        <v>1869</v>
      </c>
      <c r="D106" s="31"/>
      <c r="E106" s="31"/>
      <c r="F106" s="31"/>
      <c r="G106" s="31"/>
      <c r="H106" s="31"/>
      <c r="I106" s="31"/>
      <c r="J106" s="31"/>
      <c r="K106" s="157">
        <f>K107</f>
        <v>106700</v>
      </c>
      <c r="L106" s="157">
        <f>L111</f>
        <v>106700</v>
      </c>
      <c r="M106" s="157">
        <f t="shared" si="4"/>
        <v>0</v>
      </c>
    </row>
    <row r="107" spans="1:13" ht="15.75">
      <c r="A107" s="326" t="s">
        <v>1074</v>
      </c>
      <c r="B107" s="426"/>
      <c r="C107" s="31" t="s">
        <v>1803</v>
      </c>
      <c r="D107" s="427"/>
      <c r="E107" s="427"/>
      <c r="F107" s="427"/>
      <c r="G107" s="427"/>
      <c r="H107" s="427"/>
      <c r="I107" s="427"/>
      <c r="J107" s="427"/>
      <c r="K107" s="157">
        <f aca="true" t="shared" si="8" ref="K107:L110">SUM(K108)</f>
        <v>106700</v>
      </c>
      <c r="L107" s="430">
        <f t="shared" si="8"/>
        <v>106700</v>
      </c>
      <c r="M107" s="157">
        <f t="shared" si="4"/>
        <v>0</v>
      </c>
    </row>
    <row r="108" spans="1:13" ht="51">
      <c r="A108" s="326" t="s">
        <v>1075</v>
      </c>
      <c r="B108" s="426"/>
      <c r="C108" s="31" t="s">
        <v>1804</v>
      </c>
      <c r="D108" s="427"/>
      <c r="E108" s="427"/>
      <c r="F108" s="427"/>
      <c r="G108" s="427"/>
      <c r="H108" s="427"/>
      <c r="I108" s="427"/>
      <c r="J108" s="427"/>
      <c r="K108" s="157">
        <f t="shared" si="8"/>
        <v>106700</v>
      </c>
      <c r="L108" s="430">
        <f t="shared" si="8"/>
        <v>106700</v>
      </c>
      <c r="M108" s="157">
        <f t="shared" si="4"/>
        <v>0</v>
      </c>
    </row>
    <row r="109" spans="1:13" ht="25.5">
      <c r="A109" s="326" t="s">
        <v>1076</v>
      </c>
      <c r="B109" s="426"/>
      <c r="C109" s="31" t="s">
        <v>1805</v>
      </c>
      <c r="D109" s="427"/>
      <c r="E109" s="427"/>
      <c r="F109" s="427"/>
      <c r="G109" s="427"/>
      <c r="H109" s="427"/>
      <c r="I109" s="427"/>
      <c r="J109" s="427"/>
      <c r="K109" s="157">
        <f t="shared" si="8"/>
        <v>106700</v>
      </c>
      <c r="L109" s="430">
        <f t="shared" si="8"/>
        <v>106700</v>
      </c>
      <c r="M109" s="157">
        <f t="shared" si="4"/>
        <v>0</v>
      </c>
    </row>
    <row r="110" spans="1:13" ht="51">
      <c r="A110" s="326" t="s">
        <v>532</v>
      </c>
      <c r="B110" s="426"/>
      <c r="C110" s="31" t="s">
        <v>1806</v>
      </c>
      <c r="D110" s="427"/>
      <c r="E110" s="427"/>
      <c r="F110" s="427"/>
      <c r="G110" s="427"/>
      <c r="H110" s="427"/>
      <c r="I110" s="427"/>
      <c r="J110" s="427"/>
      <c r="K110" s="157">
        <f t="shared" si="8"/>
        <v>106700</v>
      </c>
      <c r="L110" s="157">
        <f t="shared" si="8"/>
        <v>106700</v>
      </c>
      <c r="M110" s="157">
        <f t="shared" si="4"/>
        <v>0</v>
      </c>
    </row>
    <row r="111" spans="1:13" s="156" customFormat="1" ht="25.5">
      <c r="A111" s="326" t="s">
        <v>821</v>
      </c>
      <c r="B111" s="30"/>
      <c r="C111" s="31" t="s">
        <v>1691</v>
      </c>
      <c r="D111" s="31"/>
      <c r="E111" s="31"/>
      <c r="F111" s="31"/>
      <c r="G111" s="31"/>
      <c r="H111" s="31"/>
      <c r="I111" s="31"/>
      <c r="J111" s="31"/>
      <c r="K111" s="157">
        <v>106700</v>
      </c>
      <c r="L111" s="157">
        <f>L113</f>
        <v>106700</v>
      </c>
      <c r="M111" s="157">
        <f t="shared" si="4"/>
        <v>0</v>
      </c>
    </row>
    <row r="112" spans="1:13" ht="15.75">
      <c r="A112" s="161" t="s">
        <v>534</v>
      </c>
      <c r="B112" s="30"/>
      <c r="C112" s="160" t="s">
        <v>1807</v>
      </c>
      <c r="D112" s="31"/>
      <c r="E112" s="31"/>
      <c r="F112" s="31"/>
      <c r="G112" s="31"/>
      <c r="H112" s="31"/>
      <c r="I112" s="31"/>
      <c r="J112" s="31"/>
      <c r="K112" s="158">
        <f>SUM(K113)</f>
        <v>106700</v>
      </c>
      <c r="L112" s="158">
        <f>SUM(L113)</f>
        <v>106700</v>
      </c>
      <c r="M112" s="164">
        <f t="shared" si="4"/>
        <v>0</v>
      </c>
    </row>
    <row r="113" spans="1:13" ht="15.75">
      <c r="A113" s="161" t="s">
        <v>1559</v>
      </c>
      <c r="B113" s="30"/>
      <c r="C113" s="160" t="s">
        <v>1693</v>
      </c>
      <c r="D113" s="31"/>
      <c r="E113" s="31"/>
      <c r="F113" s="31"/>
      <c r="G113" s="31"/>
      <c r="H113" s="31"/>
      <c r="I113" s="31"/>
      <c r="J113" s="31"/>
      <c r="K113" s="158">
        <v>106700</v>
      </c>
      <c r="L113" s="158">
        <f>L116</f>
        <v>106700</v>
      </c>
      <c r="M113" s="164">
        <f t="shared" si="4"/>
        <v>0</v>
      </c>
    </row>
    <row r="114" spans="1:13" ht="15.75">
      <c r="A114" s="161" t="s">
        <v>1069</v>
      </c>
      <c r="B114" s="30"/>
      <c r="C114" s="160" t="s">
        <v>1808</v>
      </c>
      <c r="D114" s="31"/>
      <c r="E114" s="31"/>
      <c r="F114" s="31"/>
      <c r="G114" s="31"/>
      <c r="H114" s="31"/>
      <c r="I114" s="31"/>
      <c r="J114" s="31"/>
      <c r="K114" s="158">
        <f>SUM(K115)</f>
        <v>106700</v>
      </c>
      <c r="L114" s="158">
        <f>SUM(L115)</f>
        <v>106700</v>
      </c>
      <c r="M114" s="164">
        <f t="shared" si="4"/>
        <v>0</v>
      </c>
    </row>
    <row r="115" spans="1:13" ht="15.75">
      <c r="A115" s="161" t="s">
        <v>1722</v>
      </c>
      <c r="B115" s="30"/>
      <c r="C115" s="160" t="s">
        <v>1809</v>
      </c>
      <c r="D115" s="31"/>
      <c r="E115" s="31"/>
      <c r="F115" s="31"/>
      <c r="G115" s="31"/>
      <c r="H115" s="31"/>
      <c r="I115" s="31"/>
      <c r="J115" s="31"/>
      <c r="K115" s="158">
        <f>SUM(K116)</f>
        <v>106700</v>
      </c>
      <c r="L115" s="158">
        <f>SUM(L116)</f>
        <v>106700</v>
      </c>
      <c r="M115" s="164">
        <f t="shared" si="4"/>
        <v>0</v>
      </c>
    </row>
    <row r="116" spans="1:13" ht="24">
      <c r="A116" s="62" t="s">
        <v>252</v>
      </c>
      <c r="B116" s="62"/>
      <c r="C116" s="429" t="s">
        <v>1692</v>
      </c>
      <c r="D116" s="204"/>
      <c r="E116" s="204"/>
      <c r="F116" s="204"/>
      <c r="G116" s="204"/>
      <c r="H116" s="204"/>
      <c r="I116" s="204"/>
      <c r="J116" s="204"/>
      <c r="K116" s="205">
        <v>106700</v>
      </c>
      <c r="L116" s="205">
        <v>106700</v>
      </c>
      <c r="M116" s="205">
        <f t="shared" si="4"/>
        <v>0</v>
      </c>
    </row>
    <row r="117" spans="1:16" ht="31.5">
      <c r="A117" s="57" t="s">
        <v>374</v>
      </c>
      <c r="B117" s="347"/>
      <c r="C117" s="31" t="s">
        <v>1883</v>
      </c>
      <c r="D117" s="347"/>
      <c r="E117" s="347"/>
      <c r="F117" s="347"/>
      <c r="G117" s="347"/>
      <c r="H117" s="347"/>
      <c r="I117" s="347"/>
      <c r="J117" s="347"/>
      <c r="K117" s="157">
        <f aca="true" t="shared" si="9" ref="K117:L120">SUM(K118)</f>
        <v>13200</v>
      </c>
      <c r="L117" s="157">
        <f t="shared" si="9"/>
        <v>13200</v>
      </c>
      <c r="M117" s="157">
        <f t="shared" si="4"/>
        <v>0</v>
      </c>
      <c r="O117" s="46">
        <v>84633150.5</v>
      </c>
      <c r="P117" s="29">
        <f>K117-O117</f>
        <v>-84619950.5</v>
      </c>
    </row>
    <row r="118" spans="1:13" ht="15.75">
      <c r="A118" s="326" t="s">
        <v>1074</v>
      </c>
      <c r="B118" s="426"/>
      <c r="C118" s="31" t="s">
        <v>1884</v>
      </c>
      <c r="D118" s="427"/>
      <c r="E118" s="427"/>
      <c r="F118" s="427"/>
      <c r="G118" s="427"/>
      <c r="H118" s="427"/>
      <c r="I118" s="427"/>
      <c r="J118" s="427"/>
      <c r="K118" s="157">
        <f t="shared" si="9"/>
        <v>13200</v>
      </c>
      <c r="L118" s="157">
        <f t="shared" si="9"/>
        <v>13200</v>
      </c>
      <c r="M118" s="157">
        <f t="shared" si="4"/>
        <v>0</v>
      </c>
    </row>
    <row r="119" spans="1:13" ht="51">
      <c r="A119" s="326" t="s">
        <v>1075</v>
      </c>
      <c r="B119" s="426"/>
      <c r="C119" s="31" t="s">
        <v>1885</v>
      </c>
      <c r="D119" s="427"/>
      <c r="E119" s="427"/>
      <c r="F119" s="427"/>
      <c r="G119" s="427"/>
      <c r="H119" s="427"/>
      <c r="I119" s="427"/>
      <c r="J119" s="427"/>
      <c r="K119" s="157">
        <f t="shared" si="9"/>
        <v>13200</v>
      </c>
      <c r="L119" s="157">
        <f t="shared" si="9"/>
        <v>13200</v>
      </c>
      <c r="M119" s="157">
        <f t="shared" si="4"/>
        <v>0</v>
      </c>
    </row>
    <row r="120" spans="1:13" ht="25.5">
      <c r="A120" s="326" t="s">
        <v>1076</v>
      </c>
      <c r="B120" s="426"/>
      <c r="C120" s="31" t="s">
        <v>1886</v>
      </c>
      <c r="D120" s="427"/>
      <c r="E120" s="427"/>
      <c r="F120" s="427"/>
      <c r="G120" s="427"/>
      <c r="H120" s="427"/>
      <c r="I120" s="427"/>
      <c r="J120" s="427"/>
      <c r="K120" s="157">
        <f t="shared" si="9"/>
        <v>13200</v>
      </c>
      <c r="L120" s="157">
        <f t="shared" si="9"/>
        <v>13200</v>
      </c>
      <c r="M120" s="157">
        <f t="shared" si="4"/>
        <v>0</v>
      </c>
    </row>
    <row r="121" spans="1:13" ht="15.75">
      <c r="A121" s="326" t="s">
        <v>1077</v>
      </c>
      <c r="B121" s="426"/>
      <c r="C121" s="31" t="s">
        <v>592</v>
      </c>
      <c r="D121" s="427"/>
      <c r="E121" s="427"/>
      <c r="F121" s="427"/>
      <c r="G121" s="427"/>
      <c r="H121" s="427"/>
      <c r="I121" s="427"/>
      <c r="J121" s="427"/>
      <c r="K121" s="157">
        <f aca="true" t="shared" si="10" ref="K121:L126">SUM(K122)</f>
        <v>13200</v>
      </c>
      <c r="L121" s="157">
        <f t="shared" si="10"/>
        <v>13200</v>
      </c>
      <c r="M121" s="157">
        <f t="shared" si="4"/>
        <v>0</v>
      </c>
    </row>
    <row r="122" spans="1:13" ht="15.75">
      <c r="A122" s="326" t="s">
        <v>375</v>
      </c>
      <c r="B122" s="426"/>
      <c r="C122" s="31" t="s">
        <v>593</v>
      </c>
      <c r="D122" s="427"/>
      <c r="E122" s="427"/>
      <c r="F122" s="427"/>
      <c r="G122" s="427"/>
      <c r="H122" s="427"/>
      <c r="I122" s="427"/>
      <c r="J122" s="427"/>
      <c r="K122" s="157">
        <f t="shared" si="10"/>
        <v>13200</v>
      </c>
      <c r="L122" s="157">
        <f t="shared" si="10"/>
        <v>13200</v>
      </c>
      <c r="M122" s="157">
        <f t="shared" si="4"/>
        <v>0</v>
      </c>
    </row>
    <row r="123" spans="1:15" ht="24">
      <c r="A123" s="161" t="s">
        <v>1324</v>
      </c>
      <c r="B123" s="33"/>
      <c r="C123" s="160" t="s">
        <v>986</v>
      </c>
      <c r="D123" s="160"/>
      <c r="E123" s="160"/>
      <c r="F123" s="160"/>
      <c r="G123" s="160"/>
      <c r="H123" s="160"/>
      <c r="I123" s="160"/>
      <c r="J123" s="160"/>
      <c r="K123" s="158">
        <f t="shared" si="10"/>
        <v>13200</v>
      </c>
      <c r="L123" s="158">
        <f t="shared" si="10"/>
        <v>13200</v>
      </c>
      <c r="M123" s="164">
        <f>K123-L123</f>
        <v>0</v>
      </c>
      <c r="N123" s="54">
        <f>L123+L231</f>
        <v>13200</v>
      </c>
      <c r="O123" s="29"/>
    </row>
    <row r="124" spans="1:15" ht="24">
      <c r="A124" s="161" t="s">
        <v>1325</v>
      </c>
      <c r="B124" s="33"/>
      <c r="C124" s="160" t="s">
        <v>987</v>
      </c>
      <c r="D124" s="160"/>
      <c r="E124" s="160"/>
      <c r="F124" s="160"/>
      <c r="G124" s="160"/>
      <c r="H124" s="160"/>
      <c r="I124" s="160"/>
      <c r="J124" s="160"/>
      <c r="K124" s="158">
        <f t="shared" si="10"/>
        <v>13200</v>
      </c>
      <c r="L124" s="158">
        <f t="shared" si="10"/>
        <v>13200</v>
      </c>
      <c r="M124" s="164">
        <f>K124-L124</f>
        <v>0</v>
      </c>
      <c r="N124" s="54">
        <f>L124+L234</f>
        <v>13200</v>
      </c>
      <c r="O124" s="29"/>
    </row>
    <row r="125" spans="1:13" ht="24">
      <c r="A125" s="161" t="s">
        <v>1700</v>
      </c>
      <c r="B125" s="34"/>
      <c r="C125" s="160" t="s">
        <v>988</v>
      </c>
      <c r="D125" s="160"/>
      <c r="E125" s="160"/>
      <c r="F125" s="160"/>
      <c r="G125" s="160"/>
      <c r="H125" s="160"/>
      <c r="I125" s="160"/>
      <c r="J125" s="160"/>
      <c r="K125" s="158">
        <f t="shared" si="10"/>
        <v>13200</v>
      </c>
      <c r="L125" s="158">
        <f t="shared" si="10"/>
        <v>13200</v>
      </c>
      <c r="M125" s="164">
        <f>K125-L125</f>
        <v>0</v>
      </c>
    </row>
    <row r="126" spans="1:13" s="159" customFormat="1" ht="15.75">
      <c r="A126" s="161" t="s">
        <v>1331</v>
      </c>
      <c r="B126" s="30"/>
      <c r="C126" s="160" t="s">
        <v>989</v>
      </c>
      <c r="D126" s="31"/>
      <c r="E126" s="31"/>
      <c r="F126" s="31"/>
      <c r="G126" s="31"/>
      <c r="H126" s="31"/>
      <c r="I126" s="31"/>
      <c r="J126" s="31"/>
      <c r="K126" s="158">
        <f t="shared" si="10"/>
        <v>13200</v>
      </c>
      <c r="L126" s="158">
        <f t="shared" si="10"/>
        <v>13200</v>
      </c>
      <c r="M126" s="164">
        <f>K126-L126</f>
        <v>0</v>
      </c>
    </row>
    <row r="127" spans="1:13" ht="12.75">
      <c r="A127" s="62" t="s">
        <v>1013</v>
      </c>
      <c r="B127" s="62"/>
      <c r="C127" s="429" t="s">
        <v>594</v>
      </c>
      <c r="D127" s="204"/>
      <c r="E127" s="204"/>
      <c r="F127" s="204"/>
      <c r="G127" s="204"/>
      <c r="H127" s="204"/>
      <c r="I127" s="204"/>
      <c r="J127" s="204"/>
      <c r="K127" s="205">
        <v>13200</v>
      </c>
      <c r="L127" s="205">
        <v>13200</v>
      </c>
      <c r="M127" s="205">
        <f t="shared" si="4"/>
        <v>0</v>
      </c>
    </row>
    <row r="128" spans="1:13" s="156" customFormat="1" ht="15.75">
      <c r="A128" s="57" t="s">
        <v>1015</v>
      </c>
      <c r="B128" s="30"/>
      <c r="C128" s="31" t="s">
        <v>132</v>
      </c>
      <c r="D128" s="31"/>
      <c r="E128" s="31"/>
      <c r="F128" s="31"/>
      <c r="G128" s="31"/>
      <c r="H128" s="31"/>
      <c r="I128" s="31"/>
      <c r="J128" s="31"/>
      <c r="K128" s="157">
        <f aca="true" t="shared" si="11" ref="K128:K136">SUM(K129)</f>
        <v>1652259.8</v>
      </c>
      <c r="L128" s="157">
        <f aca="true" t="shared" si="12" ref="L128:L136">SUM(L129)</f>
        <v>0</v>
      </c>
      <c r="M128" s="157">
        <f t="shared" si="4"/>
        <v>1652259.8</v>
      </c>
    </row>
    <row r="129" spans="1:13" ht="15.75">
      <c r="A129" s="326" t="s">
        <v>1074</v>
      </c>
      <c r="B129" s="426"/>
      <c r="C129" s="31" t="s">
        <v>1810</v>
      </c>
      <c r="D129" s="427"/>
      <c r="E129" s="427"/>
      <c r="F129" s="427"/>
      <c r="G129" s="427"/>
      <c r="H129" s="427"/>
      <c r="I129" s="427"/>
      <c r="J129" s="427"/>
      <c r="K129" s="157">
        <f t="shared" si="11"/>
        <v>1652259.8</v>
      </c>
      <c r="L129" s="157">
        <f t="shared" si="12"/>
        <v>0</v>
      </c>
      <c r="M129" s="157">
        <f t="shared" si="4"/>
        <v>1652259.8</v>
      </c>
    </row>
    <row r="130" spans="1:13" ht="51">
      <c r="A130" s="326" t="s">
        <v>1075</v>
      </c>
      <c r="B130" s="426"/>
      <c r="C130" s="31" t="s">
        <v>1811</v>
      </c>
      <c r="D130" s="427"/>
      <c r="E130" s="427"/>
      <c r="F130" s="427"/>
      <c r="G130" s="427"/>
      <c r="H130" s="427"/>
      <c r="I130" s="427"/>
      <c r="J130" s="427"/>
      <c r="K130" s="157">
        <f t="shared" si="11"/>
        <v>1652259.8</v>
      </c>
      <c r="L130" s="157">
        <f t="shared" si="12"/>
        <v>0</v>
      </c>
      <c r="M130" s="157">
        <f t="shared" si="4"/>
        <v>1652259.8</v>
      </c>
    </row>
    <row r="131" spans="1:13" ht="25.5">
      <c r="A131" s="326" t="s">
        <v>1076</v>
      </c>
      <c r="B131" s="426"/>
      <c r="C131" s="31" t="s">
        <v>1812</v>
      </c>
      <c r="D131" s="427"/>
      <c r="E131" s="427"/>
      <c r="F131" s="427"/>
      <c r="G131" s="427"/>
      <c r="H131" s="427"/>
      <c r="I131" s="427"/>
      <c r="J131" s="427"/>
      <c r="K131" s="157">
        <f t="shared" si="11"/>
        <v>1652259.8</v>
      </c>
      <c r="L131" s="157">
        <f t="shared" si="12"/>
        <v>0</v>
      </c>
      <c r="M131" s="157">
        <f t="shared" si="4"/>
        <v>1652259.8</v>
      </c>
    </row>
    <row r="132" spans="1:13" ht="25.5">
      <c r="A132" s="326" t="s">
        <v>1814</v>
      </c>
      <c r="B132" s="426"/>
      <c r="C132" s="31" t="s">
        <v>1813</v>
      </c>
      <c r="D132" s="427"/>
      <c r="E132" s="427"/>
      <c r="F132" s="427"/>
      <c r="G132" s="427"/>
      <c r="H132" s="427"/>
      <c r="I132" s="427"/>
      <c r="J132" s="427"/>
      <c r="K132" s="157">
        <f t="shared" si="11"/>
        <v>1652259.8</v>
      </c>
      <c r="L132" s="157">
        <f t="shared" si="12"/>
        <v>0</v>
      </c>
      <c r="M132" s="157">
        <f t="shared" si="4"/>
        <v>1652259.8</v>
      </c>
    </row>
    <row r="133" spans="1:13" s="156" customFormat="1" ht="15.75">
      <c r="A133" s="326" t="s">
        <v>358</v>
      </c>
      <c r="B133" s="30"/>
      <c r="C133" s="31" t="s">
        <v>1694</v>
      </c>
      <c r="D133" s="31"/>
      <c r="E133" s="31"/>
      <c r="F133" s="31"/>
      <c r="G133" s="31"/>
      <c r="H133" s="31"/>
      <c r="I133" s="31"/>
      <c r="J133" s="31"/>
      <c r="K133" s="157">
        <f t="shared" si="11"/>
        <v>1652259.8</v>
      </c>
      <c r="L133" s="157">
        <f t="shared" si="12"/>
        <v>0</v>
      </c>
      <c r="M133" s="157">
        <f t="shared" si="4"/>
        <v>1652259.8</v>
      </c>
    </row>
    <row r="134" spans="1:13" ht="15.75">
      <c r="A134" s="161" t="s">
        <v>2028</v>
      </c>
      <c r="B134" s="30"/>
      <c r="C134" s="160" t="s">
        <v>1815</v>
      </c>
      <c r="D134" s="31"/>
      <c r="E134" s="31"/>
      <c r="F134" s="31"/>
      <c r="G134" s="31"/>
      <c r="H134" s="31"/>
      <c r="I134" s="31"/>
      <c r="J134" s="31"/>
      <c r="K134" s="158">
        <f t="shared" si="11"/>
        <v>1652259.8</v>
      </c>
      <c r="L134" s="158">
        <f t="shared" si="12"/>
        <v>0</v>
      </c>
      <c r="M134" s="164">
        <f t="shared" si="4"/>
        <v>1652259.8</v>
      </c>
    </row>
    <row r="135" spans="1:13" ht="15.75">
      <c r="A135" s="161" t="s">
        <v>822</v>
      </c>
      <c r="B135" s="30"/>
      <c r="C135" s="160" t="s">
        <v>1695</v>
      </c>
      <c r="D135" s="31"/>
      <c r="E135" s="31"/>
      <c r="F135" s="31"/>
      <c r="G135" s="31"/>
      <c r="H135" s="31"/>
      <c r="I135" s="31"/>
      <c r="J135" s="31"/>
      <c r="K135" s="158">
        <f t="shared" si="11"/>
        <v>1652259.8</v>
      </c>
      <c r="L135" s="158">
        <f t="shared" si="12"/>
        <v>0</v>
      </c>
      <c r="M135" s="164">
        <f t="shared" si="4"/>
        <v>1652259.8</v>
      </c>
    </row>
    <row r="136" spans="1:13" ht="15.75">
      <c r="A136" s="161" t="s">
        <v>1069</v>
      </c>
      <c r="B136" s="30"/>
      <c r="C136" s="160" t="s">
        <v>1816</v>
      </c>
      <c r="D136" s="31"/>
      <c r="E136" s="31"/>
      <c r="F136" s="31"/>
      <c r="G136" s="31"/>
      <c r="H136" s="31"/>
      <c r="I136" s="31"/>
      <c r="J136" s="31"/>
      <c r="K136" s="158">
        <f t="shared" si="11"/>
        <v>1652259.8</v>
      </c>
      <c r="L136" s="158">
        <f t="shared" si="12"/>
        <v>0</v>
      </c>
      <c r="M136" s="164">
        <f t="shared" si="4"/>
        <v>1652259.8</v>
      </c>
    </row>
    <row r="137" spans="1:13" ht="12.75">
      <c r="A137" s="62" t="s">
        <v>1498</v>
      </c>
      <c r="B137" s="62"/>
      <c r="C137" s="429" t="s">
        <v>1696</v>
      </c>
      <c r="D137" s="204"/>
      <c r="E137" s="204"/>
      <c r="F137" s="204"/>
      <c r="G137" s="204"/>
      <c r="H137" s="204"/>
      <c r="I137" s="204"/>
      <c r="J137" s="204"/>
      <c r="K137" s="205">
        <v>1652259.8</v>
      </c>
      <c r="L137" s="205">
        <v>0</v>
      </c>
      <c r="M137" s="205">
        <f t="shared" si="4"/>
        <v>1652259.8</v>
      </c>
    </row>
    <row r="138" spans="1:13" ht="15.75">
      <c r="A138" s="57" t="s">
        <v>359</v>
      </c>
      <c r="B138" s="30"/>
      <c r="C138" s="31" t="s">
        <v>133</v>
      </c>
      <c r="D138" s="31"/>
      <c r="E138" s="31"/>
      <c r="F138" s="31"/>
      <c r="G138" s="31"/>
      <c r="H138" s="31"/>
      <c r="I138" s="31"/>
      <c r="J138" s="31"/>
      <c r="K138" s="157">
        <f aca="true" t="shared" si="13" ref="K138:L140">SUM(K139)</f>
        <v>2411100</v>
      </c>
      <c r="L138" s="157">
        <f>SUM(L139)</f>
        <v>1786326.2</v>
      </c>
      <c r="M138" s="157">
        <f t="shared" si="4"/>
        <v>624773.8</v>
      </c>
    </row>
    <row r="139" spans="1:13" ht="15.75">
      <c r="A139" s="326" t="s">
        <v>1074</v>
      </c>
      <c r="B139" s="426"/>
      <c r="C139" s="31" t="s">
        <v>1817</v>
      </c>
      <c r="D139" s="427"/>
      <c r="E139" s="427"/>
      <c r="F139" s="427"/>
      <c r="G139" s="427"/>
      <c r="H139" s="427"/>
      <c r="I139" s="427"/>
      <c r="J139" s="427"/>
      <c r="K139" s="157">
        <f t="shared" si="13"/>
        <v>2411100</v>
      </c>
      <c r="L139" s="157">
        <f t="shared" si="13"/>
        <v>1786326.2</v>
      </c>
      <c r="M139" s="157">
        <f t="shared" si="4"/>
        <v>624773.8</v>
      </c>
    </row>
    <row r="140" spans="1:13" ht="51">
      <c r="A140" s="326" t="s">
        <v>1075</v>
      </c>
      <c r="B140" s="426"/>
      <c r="C140" s="31" t="s">
        <v>1818</v>
      </c>
      <c r="D140" s="427"/>
      <c r="E140" s="427"/>
      <c r="F140" s="427"/>
      <c r="G140" s="427"/>
      <c r="H140" s="427"/>
      <c r="I140" s="427"/>
      <c r="J140" s="427"/>
      <c r="K140" s="157">
        <f t="shared" si="13"/>
        <v>2411100</v>
      </c>
      <c r="L140" s="157">
        <f>SUM(L141)</f>
        <v>1786326.2</v>
      </c>
      <c r="M140" s="157">
        <f t="shared" si="4"/>
        <v>624773.8</v>
      </c>
    </row>
    <row r="141" spans="1:13" ht="25.5">
      <c r="A141" s="326" t="s">
        <v>1076</v>
      </c>
      <c r="B141" s="426"/>
      <c r="C141" s="31" t="s">
        <v>1820</v>
      </c>
      <c r="D141" s="427"/>
      <c r="E141" s="427"/>
      <c r="F141" s="427"/>
      <c r="G141" s="427"/>
      <c r="H141" s="427"/>
      <c r="I141" s="427"/>
      <c r="J141" s="427"/>
      <c r="K141" s="157">
        <f>SUM(K142+K170)</f>
        <v>2411100</v>
      </c>
      <c r="L141" s="157">
        <f>SUM(L142+L170)</f>
        <v>1786326.2</v>
      </c>
      <c r="M141" s="157">
        <f t="shared" si="4"/>
        <v>624773.8</v>
      </c>
    </row>
    <row r="142" spans="1:13" ht="15.75">
      <c r="A142" s="326" t="s">
        <v>1077</v>
      </c>
      <c r="B142" s="426"/>
      <c r="C142" s="31" t="s">
        <v>1819</v>
      </c>
      <c r="D142" s="427"/>
      <c r="E142" s="427"/>
      <c r="F142" s="427"/>
      <c r="G142" s="427"/>
      <c r="H142" s="427"/>
      <c r="I142" s="427"/>
      <c r="J142" s="427"/>
      <c r="K142" s="157">
        <f>SUM(K143+K150+K156+K163)</f>
        <v>1445200</v>
      </c>
      <c r="L142" s="157">
        <f>SUM(L143+L150+L156+L163)</f>
        <v>941126.2</v>
      </c>
      <c r="M142" s="157">
        <f t="shared" si="4"/>
        <v>504073.80000000005</v>
      </c>
    </row>
    <row r="143" spans="1:13" ht="25.5">
      <c r="A143" s="326" t="s">
        <v>360</v>
      </c>
      <c r="B143" s="30"/>
      <c r="C143" s="31" t="s">
        <v>1206</v>
      </c>
      <c r="D143" s="31"/>
      <c r="E143" s="31"/>
      <c r="F143" s="31"/>
      <c r="G143" s="31"/>
      <c r="H143" s="31"/>
      <c r="I143" s="31"/>
      <c r="J143" s="31"/>
      <c r="K143" s="157">
        <f>SUM(K144)</f>
        <v>1290000</v>
      </c>
      <c r="L143" s="157">
        <f aca="true" t="shared" si="14" ref="K143:L145">SUM(L144)</f>
        <v>899900</v>
      </c>
      <c r="M143" s="157">
        <f t="shared" si="4"/>
        <v>390100</v>
      </c>
    </row>
    <row r="144" spans="1:15" ht="24">
      <c r="A144" s="161" t="s">
        <v>1324</v>
      </c>
      <c r="B144" s="33"/>
      <c r="C144" s="160" t="s">
        <v>1821</v>
      </c>
      <c r="D144" s="160"/>
      <c r="E144" s="160"/>
      <c r="F144" s="160"/>
      <c r="G144" s="160"/>
      <c r="H144" s="160"/>
      <c r="I144" s="160"/>
      <c r="J144" s="160"/>
      <c r="K144" s="158">
        <f t="shared" si="14"/>
        <v>1290000</v>
      </c>
      <c r="L144" s="158">
        <f t="shared" si="14"/>
        <v>899900</v>
      </c>
      <c r="M144" s="164">
        <f aca="true" t="shared" si="15" ref="M144:M201">K144-L144</f>
        <v>390100</v>
      </c>
      <c r="N144" s="54">
        <f>L144+L353</f>
        <v>2178298.92</v>
      </c>
      <c r="O144" s="29"/>
    </row>
    <row r="145" spans="1:15" ht="24">
      <c r="A145" s="161" t="s">
        <v>1325</v>
      </c>
      <c r="B145" s="33"/>
      <c r="C145" s="160" t="s">
        <v>1822</v>
      </c>
      <c r="D145" s="160"/>
      <c r="E145" s="160"/>
      <c r="F145" s="160"/>
      <c r="G145" s="160"/>
      <c r="H145" s="160"/>
      <c r="I145" s="160"/>
      <c r="J145" s="160"/>
      <c r="K145" s="158">
        <f t="shared" si="14"/>
        <v>1290000</v>
      </c>
      <c r="L145" s="158">
        <f t="shared" si="14"/>
        <v>899900</v>
      </c>
      <c r="M145" s="164">
        <f t="shared" si="15"/>
        <v>390100</v>
      </c>
      <c r="N145" s="54">
        <f>L145+L354</f>
        <v>947737.58</v>
      </c>
      <c r="O145" s="29"/>
    </row>
    <row r="146" spans="1:13" ht="24">
      <c r="A146" s="161" t="s">
        <v>1700</v>
      </c>
      <c r="B146" s="33"/>
      <c r="C146" s="160" t="s">
        <v>1207</v>
      </c>
      <c r="D146" s="160"/>
      <c r="E146" s="160"/>
      <c r="F146" s="160"/>
      <c r="G146" s="160"/>
      <c r="H146" s="160"/>
      <c r="I146" s="160"/>
      <c r="J146" s="160"/>
      <c r="K146" s="158">
        <f>K147</f>
        <v>1290000</v>
      </c>
      <c r="L146" s="164">
        <f>L149</f>
        <v>899900</v>
      </c>
      <c r="M146" s="164">
        <f t="shared" si="15"/>
        <v>390100</v>
      </c>
    </row>
    <row r="147" spans="1:13" s="159" customFormat="1" ht="15.75">
      <c r="A147" s="161" t="s">
        <v>1069</v>
      </c>
      <c r="B147" s="30"/>
      <c r="C147" s="160" t="s">
        <v>627</v>
      </c>
      <c r="D147" s="31"/>
      <c r="E147" s="31"/>
      <c r="F147" s="31"/>
      <c r="G147" s="31"/>
      <c r="H147" s="31"/>
      <c r="I147" s="31"/>
      <c r="J147" s="31"/>
      <c r="K147" s="158">
        <f>SUM(K148)</f>
        <v>1290000</v>
      </c>
      <c r="L147" s="158">
        <f>SUM(L148)</f>
        <v>899900</v>
      </c>
      <c r="M147" s="164">
        <f t="shared" si="15"/>
        <v>390100</v>
      </c>
    </row>
    <row r="148" spans="1:13" s="159" customFormat="1" ht="15.75">
      <c r="A148" s="161" t="s">
        <v>1081</v>
      </c>
      <c r="B148" s="30"/>
      <c r="C148" s="160" t="s">
        <v>628</v>
      </c>
      <c r="D148" s="31"/>
      <c r="E148" s="31"/>
      <c r="F148" s="31"/>
      <c r="G148" s="31"/>
      <c r="H148" s="31"/>
      <c r="I148" s="31"/>
      <c r="J148" s="31"/>
      <c r="K148" s="158">
        <f>SUM(K149)</f>
        <v>1290000</v>
      </c>
      <c r="L148" s="158">
        <f>SUM(L149)</f>
        <v>899900</v>
      </c>
      <c r="M148" s="164">
        <f t="shared" si="15"/>
        <v>390100</v>
      </c>
    </row>
    <row r="149" spans="1:14" ht="12.75">
      <c r="A149" s="62" t="s">
        <v>1012</v>
      </c>
      <c r="B149" s="62"/>
      <c r="C149" s="429" t="s">
        <v>134</v>
      </c>
      <c r="D149" s="204"/>
      <c r="E149" s="204"/>
      <c r="F149" s="204"/>
      <c r="G149" s="204"/>
      <c r="H149" s="204"/>
      <c r="I149" s="204"/>
      <c r="J149" s="204"/>
      <c r="K149" s="205">
        <v>1290000</v>
      </c>
      <c r="L149" s="205">
        <v>899900</v>
      </c>
      <c r="M149" s="205">
        <f t="shared" si="15"/>
        <v>390100</v>
      </c>
      <c r="N149" t="e">
        <f>L149+L166+L228+#REF!+#REF!</f>
        <v>#REF!</v>
      </c>
    </row>
    <row r="150" spans="1:13" ht="25.5">
      <c r="A150" s="326" t="s">
        <v>1383</v>
      </c>
      <c r="B150" s="30"/>
      <c r="C150" s="31" t="s">
        <v>633</v>
      </c>
      <c r="D150" s="31"/>
      <c r="E150" s="31"/>
      <c r="F150" s="31"/>
      <c r="G150" s="31"/>
      <c r="H150" s="31"/>
      <c r="I150" s="31"/>
      <c r="J150" s="31"/>
      <c r="K150" s="157">
        <f aca="true" t="shared" si="16" ref="K150:L154">SUM(K151)</f>
        <v>25000</v>
      </c>
      <c r="L150" s="157">
        <f t="shared" si="16"/>
        <v>17826.2</v>
      </c>
      <c r="M150" s="157">
        <f t="shared" si="15"/>
        <v>7173.799999999999</v>
      </c>
    </row>
    <row r="151" spans="1:13" ht="15.75">
      <c r="A151" s="161" t="s">
        <v>2028</v>
      </c>
      <c r="B151" s="30"/>
      <c r="C151" s="160" t="s">
        <v>629</v>
      </c>
      <c r="D151" s="31"/>
      <c r="E151" s="31"/>
      <c r="F151" s="31"/>
      <c r="G151" s="31"/>
      <c r="H151" s="31"/>
      <c r="I151" s="31"/>
      <c r="J151" s="31"/>
      <c r="K151" s="158">
        <f t="shared" si="16"/>
        <v>25000</v>
      </c>
      <c r="L151" s="158">
        <f t="shared" si="16"/>
        <v>17826.2</v>
      </c>
      <c r="M151" s="164">
        <f t="shared" si="15"/>
        <v>7173.799999999999</v>
      </c>
    </row>
    <row r="152" spans="1:13" ht="15.75">
      <c r="A152" s="161" t="s">
        <v>1348</v>
      </c>
      <c r="B152" s="30"/>
      <c r="C152" s="160" t="s">
        <v>630</v>
      </c>
      <c r="D152" s="31"/>
      <c r="E152" s="31"/>
      <c r="F152" s="31"/>
      <c r="G152" s="31"/>
      <c r="H152" s="31"/>
      <c r="I152" s="31"/>
      <c r="J152" s="31"/>
      <c r="K152" s="158">
        <f t="shared" si="16"/>
        <v>25000</v>
      </c>
      <c r="L152" s="158">
        <f t="shared" si="16"/>
        <v>17826.2</v>
      </c>
      <c r="M152" s="164">
        <f t="shared" si="15"/>
        <v>7173.799999999999</v>
      </c>
    </row>
    <row r="153" spans="1:13" ht="15.75">
      <c r="A153" s="161" t="s">
        <v>1702</v>
      </c>
      <c r="B153" s="30"/>
      <c r="C153" s="160" t="s">
        <v>631</v>
      </c>
      <c r="D153" s="31"/>
      <c r="E153" s="31"/>
      <c r="F153" s="31"/>
      <c r="G153" s="31"/>
      <c r="H153" s="31"/>
      <c r="I153" s="31"/>
      <c r="J153" s="31"/>
      <c r="K153" s="158">
        <f t="shared" si="16"/>
        <v>25000</v>
      </c>
      <c r="L153" s="164">
        <f t="shared" si="16"/>
        <v>17826.2</v>
      </c>
      <c r="M153" s="164">
        <f t="shared" si="15"/>
        <v>7173.799999999999</v>
      </c>
    </row>
    <row r="154" spans="1:13" s="159" customFormat="1" ht="15.75">
      <c r="A154" s="161" t="s">
        <v>1069</v>
      </c>
      <c r="B154" s="30"/>
      <c r="C154" s="160" t="s">
        <v>632</v>
      </c>
      <c r="D154" s="31"/>
      <c r="E154" s="31"/>
      <c r="F154" s="31"/>
      <c r="G154" s="31"/>
      <c r="H154" s="31"/>
      <c r="I154" s="31"/>
      <c r="J154" s="31"/>
      <c r="K154" s="158">
        <f t="shared" si="16"/>
        <v>25000</v>
      </c>
      <c r="L154" s="158">
        <f t="shared" si="16"/>
        <v>17826.2</v>
      </c>
      <c r="M154" s="164">
        <f t="shared" si="15"/>
        <v>7173.799999999999</v>
      </c>
    </row>
    <row r="155" spans="1:13" ht="12.75">
      <c r="A155" s="62" t="s">
        <v>1498</v>
      </c>
      <c r="B155" s="62"/>
      <c r="C155" s="429" t="s">
        <v>1208</v>
      </c>
      <c r="D155" s="204"/>
      <c r="E155" s="204"/>
      <c r="F155" s="204"/>
      <c r="G155" s="204"/>
      <c r="H155" s="204"/>
      <c r="I155" s="204"/>
      <c r="J155" s="204"/>
      <c r="K155" s="205">
        <v>25000</v>
      </c>
      <c r="L155" s="205">
        <v>17826.2</v>
      </c>
      <c r="M155" s="205">
        <f t="shared" si="15"/>
        <v>7173.799999999999</v>
      </c>
    </row>
    <row r="156" spans="1:13" ht="25.5">
      <c r="A156" s="326" t="s">
        <v>823</v>
      </c>
      <c r="B156" s="30"/>
      <c r="C156" s="31" t="s">
        <v>1209</v>
      </c>
      <c r="D156" s="31"/>
      <c r="E156" s="31"/>
      <c r="F156" s="31"/>
      <c r="G156" s="31"/>
      <c r="H156" s="31"/>
      <c r="I156" s="31"/>
      <c r="J156" s="31"/>
      <c r="K156" s="157">
        <f aca="true" t="shared" si="17" ref="K156:L161">SUM(K157)</f>
        <v>99000</v>
      </c>
      <c r="L156" s="157">
        <f t="shared" si="17"/>
        <v>0</v>
      </c>
      <c r="M156" s="157">
        <f t="shared" si="15"/>
        <v>99000</v>
      </c>
    </row>
    <row r="157" spans="1:15" ht="24">
      <c r="A157" s="161" t="s">
        <v>1324</v>
      </c>
      <c r="B157" s="33"/>
      <c r="C157" s="160" t="s">
        <v>634</v>
      </c>
      <c r="D157" s="160"/>
      <c r="E157" s="160"/>
      <c r="F157" s="160"/>
      <c r="G157" s="160"/>
      <c r="H157" s="160"/>
      <c r="I157" s="160"/>
      <c r="J157" s="160"/>
      <c r="K157" s="158">
        <f t="shared" si="17"/>
        <v>99000</v>
      </c>
      <c r="L157" s="158">
        <f t="shared" si="17"/>
        <v>0</v>
      </c>
      <c r="M157" s="164">
        <f t="shared" si="15"/>
        <v>99000</v>
      </c>
      <c r="N157" s="54">
        <f>L157+L384</f>
        <v>240426.53</v>
      </c>
      <c r="O157" s="29"/>
    </row>
    <row r="158" spans="1:15" ht="24">
      <c r="A158" s="161" t="s">
        <v>1325</v>
      </c>
      <c r="B158" s="33"/>
      <c r="C158" s="160" t="s">
        <v>635</v>
      </c>
      <c r="D158" s="160"/>
      <c r="E158" s="160"/>
      <c r="F158" s="160"/>
      <c r="G158" s="160"/>
      <c r="H158" s="160"/>
      <c r="I158" s="160"/>
      <c r="J158" s="160"/>
      <c r="K158" s="158">
        <f t="shared" si="17"/>
        <v>99000</v>
      </c>
      <c r="L158" s="158">
        <f t="shared" si="17"/>
        <v>0</v>
      </c>
      <c r="M158" s="164">
        <f t="shared" si="15"/>
        <v>99000</v>
      </c>
      <c r="N158" s="54">
        <f>L158+L386</f>
        <v>324600</v>
      </c>
      <c r="O158" s="29"/>
    </row>
    <row r="159" spans="1:13" ht="24">
      <c r="A159" s="161" t="s">
        <v>1700</v>
      </c>
      <c r="B159" s="33"/>
      <c r="C159" s="160" t="s">
        <v>1210</v>
      </c>
      <c r="D159" s="160"/>
      <c r="E159" s="160"/>
      <c r="F159" s="160"/>
      <c r="G159" s="160"/>
      <c r="H159" s="160"/>
      <c r="I159" s="160"/>
      <c r="J159" s="160"/>
      <c r="K159" s="158">
        <f t="shared" si="17"/>
        <v>99000</v>
      </c>
      <c r="L159" s="158">
        <f t="shared" si="17"/>
        <v>0</v>
      </c>
      <c r="M159" s="164">
        <f t="shared" si="15"/>
        <v>99000</v>
      </c>
    </row>
    <row r="160" spans="1:13" ht="15.75">
      <c r="A160" s="165" t="s">
        <v>1069</v>
      </c>
      <c r="B160" s="33"/>
      <c r="C160" s="160" t="s">
        <v>649</v>
      </c>
      <c r="D160" s="160"/>
      <c r="E160" s="160"/>
      <c r="F160" s="160"/>
      <c r="G160" s="160"/>
      <c r="H160" s="160"/>
      <c r="I160" s="160"/>
      <c r="J160" s="160"/>
      <c r="K160" s="158">
        <f t="shared" si="17"/>
        <v>99000</v>
      </c>
      <c r="L160" s="158">
        <f t="shared" si="17"/>
        <v>0</v>
      </c>
      <c r="M160" s="164">
        <f t="shared" si="15"/>
        <v>99000</v>
      </c>
    </row>
    <row r="161" spans="1:13" s="159" customFormat="1" ht="15.75">
      <c r="A161" s="161" t="s">
        <v>1081</v>
      </c>
      <c r="B161" s="30"/>
      <c r="C161" s="160" t="s">
        <v>636</v>
      </c>
      <c r="D161" s="31"/>
      <c r="E161" s="31"/>
      <c r="F161" s="31"/>
      <c r="G161" s="31"/>
      <c r="H161" s="31"/>
      <c r="I161" s="31"/>
      <c r="J161" s="31"/>
      <c r="K161" s="158">
        <f t="shared" si="17"/>
        <v>99000</v>
      </c>
      <c r="L161" s="158">
        <f t="shared" si="17"/>
        <v>0</v>
      </c>
      <c r="M161" s="164">
        <f t="shared" si="15"/>
        <v>99000</v>
      </c>
    </row>
    <row r="162" spans="1:13" ht="12.75">
      <c r="A162" s="62" t="s">
        <v>1012</v>
      </c>
      <c r="B162" s="62"/>
      <c r="C162" s="429" t="s">
        <v>1211</v>
      </c>
      <c r="D162" s="204"/>
      <c r="E162" s="204"/>
      <c r="F162" s="204"/>
      <c r="G162" s="204"/>
      <c r="H162" s="204"/>
      <c r="I162" s="204"/>
      <c r="J162" s="204"/>
      <c r="K162" s="205">
        <v>99000</v>
      </c>
      <c r="L162" s="205">
        <v>0</v>
      </c>
      <c r="M162" s="205">
        <f t="shared" si="15"/>
        <v>99000</v>
      </c>
    </row>
    <row r="163" spans="1:13" s="156" customFormat="1" ht="15.75">
      <c r="A163" s="326" t="s">
        <v>799</v>
      </c>
      <c r="B163" s="30"/>
      <c r="C163" s="31" t="s">
        <v>1212</v>
      </c>
      <c r="D163" s="31"/>
      <c r="E163" s="31"/>
      <c r="F163" s="31"/>
      <c r="G163" s="31"/>
      <c r="H163" s="31"/>
      <c r="I163" s="31"/>
      <c r="J163" s="31"/>
      <c r="K163" s="157">
        <f>K166</f>
        <v>31200</v>
      </c>
      <c r="L163" s="157">
        <f>L166</f>
        <v>23400</v>
      </c>
      <c r="M163" s="157">
        <f t="shared" si="15"/>
        <v>7800</v>
      </c>
    </row>
    <row r="164" spans="1:15" ht="24">
      <c r="A164" s="161" t="s">
        <v>1324</v>
      </c>
      <c r="B164" s="33"/>
      <c r="C164" s="160" t="s">
        <v>637</v>
      </c>
      <c r="D164" s="160"/>
      <c r="E164" s="160"/>
      <c r="F164" s="160"/>
      <c r="G164" s="160"/>
      <c r="H164" s="160"/>
      <c r="I164" s="160"/>
      <c r="J164" s="160"/>
      <c r="K164" s="158">
        <f aca="true" t="shared" si="18" ref="K164:L168">SUM(K165)</f>
        <v>31200</v>
      </c>
      <c r="L164" s="158">
        <f t="shared" si="18"/>
        <v>23400</v>
      </c>
      <c r="M164" s="164">
        <f t="shared" si="15"/>
        <v>7800</v>
      </c>
      <c r="N164" s="54">
        <f>L164+L396</f>
        <v>91230</v>
      </c>
      <c r="O164" s="29"/>
    </row>
    <row r="165" spans="1:15" ht="24">
      <c r="A165" s="161" t="s">
        <v>1325</v>
      </c>
      <c r="B165" s="33"/>
      <c r="C165" s="160" t="s">
        <v>638</v>
      </c>
      <c r="D165" s="160"/>
      <c r="E165" s="160"/>
      <c r="F165" s="160"/>
      <c r="G165" s="160"/>
      <c r="H165" s="160"/>
      <c r="I165" s="160"/>
      <c r="J165" s="160"/>
      <c r="K165" s="158">
        <f t="shared" si="18"/>
        <v>31200</v>
      </c>
      <c r="L165" s="158">
        <f t="shared" si="18"/>
        <v>23400</v>
      </c>
      <c r="M165" s="164">
        <f t="shared" si="15"/>
        <v>7800</v>
      </c>
      <c r="N165" s="54">
        <f>L165+L399</f>
        <v>91230</v>
      </c>
      <c r="O165" s="29"/>
    </row>
    <row r="166" spans="1:13" ht="24">
      <c r="A166" s="161" t="s">
        <v>1700</v>
      </c>
      <c r="B166" s="33"/>
      <c r="C166" s="160" t="s">
        <v>1213</v>
      </c>
      <c r="D166" s="160"/>
      <c r="E166" s="160"/>
      <c r="F166" s="160"/>
      <c r="G166" s="160"/>
      <c r="H166" s="160"/>
      <c r="I166" s="160"/>
      <c r="J166" s="160"/>
      <c r="K166" s="158">
        <f t="shared" si="18"/>
        <v>31200</v>
      </c>
      <c r="L166" s="158">
        <f t="shared" si="18"/>
        <v>23400</v>
      </c>
      <c r="M166" s="164">
        <f t="shared" si="15"/>
        <v>7800</v>
      </c>
    </row>
    <row r="167" spans="1:13" ht="15.75">
      <c r="A167" s="165" t="s">
        <v>1069</v>
      </c>
      <c r="B167" s="33"/>
      <c r="C167" s="160" t="s">
        <v>648</v>
      </c>
      <c r="D167" s="160"/>
      <c r="E167" s="160"/>
      <c r="F167" s="160"/>
      <c r="G167" s="160"/>
      <c r="H167" s="160"/>
      <c r="I167" s="160"/>
      <c r="J167" s="160"/>
      <c r="K167" s="158">
        <f t="shared" si="18"/>
        <v>31200</v>
      </c>
      <c r="L167" s="158">
        <f t="shared" si="18"/>
        <v>23400</v>
      </c>
      <c r="M167" s="164">
        <f t="shared" si="15"/>
        <v>7800</v>
      </c>
    </row>
    <row r="168" spans="1:13" s="159" customFormat="1" ht="15.75">
      <c r="A168" s="161" t="s">
        <v>1081</v>
      </c>
      <c r="B168" s="30"/>
      <c r="C168" s="160" t="s">
        <v>639</v>
      </c>
      <c r="D168" s="31"/>
      <c r="E168" s="31"/>
      <c r="F168" s="31"/>
      <c r="G168" s="31"/>
      <c r="H168" s="31"/>
      <c r="I168" s="31"/>
      <c r="J168" s="31"/>
      <c r="K168" s="158">
        <f t="shared" si="18"/>
        <v>31200</v>
      </c>
      <c r="L168" s="158">
        <f t="shared" si="18"/>
        <v>23400</v>
      </c>
      <c r="M168" s="164">
        <f t="shared" si="15"/>
        <v>7800</v>
      </c>
    </row>
    <row r="169" spans="1:13" ht="12.75">
      <c r="A169" s="62" t="s">
        <v>1012</v>
      </c>
      <c r="B169" s="62"/>
      <c r="C169" s="429" t="s">
        <v>1214</v>
      </c>
      <c r="D169" s="204"/>
      <c r="E169" s="204"/>
      <c r="F169" s="204"/>
      <c r="G169" s="204"/>
      <c r="H169" s="204"/>
      <c r="I169" s="204"/>
      <c r="J169" s="204"/>
      <c r="K169" s="205">
        <v>31200</v>
      </c>
      <c r="L169" s="205">
        <v>23400</v>
      </c>
      <c r="M169" s="205">
        <f t="shared" si="15"/>
        <v>7800</v>
      </c>
    </row>
    <row r="170" spans="1:13" ht="51">
      <c r="A170" s="326" t="s">
        <v>532</v>
      </c>
      <c r="B170" s="426"/>
      <c r="C170" s="31" t="s">
        <v>640</v>
      </c>
      <c r="D170" s="427"/>
      <c r="E170" s="427"/>
      <c r="F170" s="427"/>
      <c r="G170" s="427"/>
      <c r="H170" s="427"/>
      <c r="I170" s="427"/>
      <c r="J170" s="427"/>
      <c r="K170" s="157">
        <f>SUM(K171+K177)</f>
        <v>965900</v>
      </c>
      <c r="L170" s="157">
        <f>SUM(L171+L177)</f>
        <v>845200</v>
      </c>
      <c r="M170" s="157">
        <f t="shared" si="15"/>
        <v>120700</v>
      </c>
    </row>
    <row r="171" spans="1:13" ht="76.5">
      <c r="A171" s="326" t="s">
        <v>800</v>
      </c>
      <c r="B171" s="30"/>
      <c r="C171" s="31" t="s">
        <v>1215</v>
      </c>
      <c r="D171" s="31"/>
      <c r="E171" s="31"/>
      <c r="F171" s="31"/>
      <c r="G171" s="31"/>
      <c r="H171" s="31"/>
      <c r="I171" s="31"/>
      <c r="J171" s="31"/>
      <c r="K171" s="157">
        <f aca="true" t="shared" si="19" ref="K171:L175">SUM(K172)</f>
        <v>483000</v>
      </c>
      <c r="L171" s="157">
        <f t="shared" si="19"/>
        <v>483000</v>
      </c>
      <c r="M171" s="157">
        <f t="shared" si="15"/>
        <v>0</v>
      </c>
    </row>
    <row r="172" spans="1:13" ht="15.75">
      <c r="A172" s="161" t="s">
        <v>534</v>
      </c>
      <c r="B172" s="30"/>
      <c r="C172" s="160" t="s">
        <v>641</v>
      </c>
      <c r="D172" s="31"/>
      <c r="E172" s="31"/>
      <c r="F172" s="31"/>
      <c r="G172" s="31"/>
      <c r="H172" s="31"/>
      <c r="I172" s="31"/>
      <c r="J172" s="31"/>
      <c r="K172" s="158">
        <f t="shared" si="19"/>
        <v>483000</v>
      </c>
      <c r="L172" s="158">
        <f t="shared" si="19"/>
        <v>483000</v>
      </c>
      <c r="M172" s="164">
        <f t="shared" si="15"/>
        <v>0</v>
      </c>
    </row>
    <row r="173" spans="1:13" ht="15.75">
      <c r="A173" s="161" t="s">
        <v>1559</v>
      </c>
      <c r="B173" s="33"/>
      <c r="C173" s="160" t="s">
        <v>1216</v>
      </c>
      <c r="D173" s="31"/>
      <c r="E173" s="31"/>
      <c r="F173" s="31"/>
      <c r="G173" s="31"/>
      <c r="H173" s="31"/>
      <c r="I173" s="31"/>
      <c r="J173" s="31"/>
      <c r="K173" s="158">
        <f t="shared" si="19"/>
        <v>483000</v>
      </c>
      <c r="L173" s="158">
        <f t="shared" si="19"/>
        <v>483000</v>
      </c>
      <c r="M173" s="164">
        <f t="shared" si="15"/>
        <v>0</v>
      </c>
    </row>
    <row r="174" spans="1:13" ht="15.75">
      <c r="A174" s="165" t="s">
        <v>1069</v>
      </c>
      <c r="B174" s="33"/>
      <c r="C174" s="160" t="s">
        <v>647</v>
      </c>
      <c r="D174" s="160"/>
      <c r="E174" s="160"/>
      <c r="F174" s="160"/>
      <c r="G174" s="160"/>
      <c r="H174" s="160"/>
      <c r="I174" s="160"/>
      <c r="J174" s="160"/>
      <c r="K174" s="158">
        <f t="shared" si="19"/>
        <v>483000</v>
      </c>
      <c r="L174" s="158">
        <f t="shared" si="19"/>
        <v>483000</v>
      </c>
      <c r="M174" s="164">
        <f t="shared" si="15"/>
        <v>0</v>
      </c>
    </row>
    <row r="175" spans="1:13" ht="15.75">
      <c r="A175" s="161" t="s">
        <v>1722</v>
      </c>
      <c r="B175" s="30"/>
      <c r="C175" s="160" t="s">
        <v>643</v>
      </c>
      <c r="D175" s="31"/>
      <c r="E175" s="31"/>
      <c r="F175" s="31"/>
      <c r="G175" s="31"/>
      <c r="H175" s="31"/>
      <c r="I175" s="31"/>
      <c r="J175" s="31"/>
      <c r="K175" s="158">
        <f t="shared" si="19"/>
        <v>483000</v>
      </c>
      <c r="L175" s="158">
        <f t="shared" si="19"/>
        <v>483000</v>
      </c>
      <c r="M175" s="164">
        <f t="shared" si="15"/>
        <v>0</v>
      </c>
    </row>
    <row r="176" spans="1:13" ht="24">
      <c r="A176" s="62" t="s">
        <v>252</v>
      </c>
      <c r="B176" s="62"/>
      <c r="C176" s="429" t="s">
        <v>1217</v>
      </c>
      <c r="D176" s="204"/>
      <c r="E176" s="204"/>
      <c r="F176" s="204"/>
      <c r="G176" s="204"/>
      <c r="H176" s="204"/>
      <c r="I176" s="204"/>
      <c r="J176" s="204"/>
      <c r="K176" s="205">
        <v>483000</v>
      </c>
      <c r="L176" s="205">
        <v>483000</v>
      </c>
      <c r="M176" s="205">
        <f t="shared" si="15"/>
        <v>0</v>
      </c>
    </row>
    <row r="177" spans="1:13" ht="114.75">
      <c r="A177" s="326" t="s">
        <v>289</v>
      </c>
      <c r="B177" s="30"/>
      <c r="C177" s="31" t="s">
        <v>290</v>
      </c>
      <c r="D177" s="31"/>
      <c r="E177" s="31"/>
      <c r="F177" s="31"/>
      <c r="G177" s="31"/>
      <c r="H177" s="31"/>
      <c r="I177" s="31"/>
      <c r="J177" s="31"/>
      <c r="K177" s="157">
        <f>SUM(K178)</f>
        <v>482900</v>
      </c>
      <c r="L177" s="157">
        <f>SUM(L178)</f>
        <v>362200</v>
      </c>
      <c r="M177" s="157">
        <f t="shared" si="15"/>
        <v>120700</v>
      </c>
    </row>
    <row r="178" spans="1:13" ht="15.75">
      <c r="A178" s="161" t="s">
        <v>534</v>
      </c>
      <c r="B178" s="30"/>
      <c r="C178" s="160" t="s">
        <v>644</v>
      </c>
      <c r="D178" s="31"/>
      <c r="E178" s="31"/>
      <c r="F178" s="31"/>
      <c r="G178" s="31"/>
      <c r="H178" s="31"/>
      <c r="I178" s="31"/>
      <c r="J178" s="31"/>
      <c r="K178" s="158">
        <f>SUM(K179)</f>
        <v>482900</v>
      </c>
      <c r="L178" s="158">
        <f>SUM(L179)</f>
        <v>362200</v>
      </c>
      <c r="M178" s="164">
        <f t="shared" si="15"/>
        <v>120700</v>
      </c>
    </row>
    <row r="179" spans="1:13" ht="15.75">
      <c r="A179" s="161" t="s">
        <v>1559</v>
      </c>
      <c r="B179" s="33"/>
      <c r="C179" s="160" t="s">
        <v>291</v>
      </c>
      <c r="D179" s="160"/>
      <c r="E179" s="160"/>
      <c r="F179" s="160"/>
      <c r="G179" s="160"/>
      <c r="H179" s="160"/>
      <c r="I179" s="160"/>
      <c r="J179" s="160"/>
      <c r="K179" s="158">
        <f aca="true" t="shared" si="20" ref="K179:L181">SUM(K180)</f>
        <v>482900</v>
      </c>
      <c r="L179" s="158">
        <f t="shared" si="20"/>
        <v>362200</v>
      </c>
      <c r="M179" s="164">
        <f t="shared" si="15"/>
        <v>120700</v>
      </c>
    </row>
    <row r="180" spans="1:13" ht="15.75">
      <c r="A180" s="165" t="s">
        <v>1069</v>
      </c>
      <c r="B180" s="33"/>
      <c r="C180" s="160" t="s">
        <v>646</v>
      </c>
      <c r="D180" s="160"/>
      <c r="E180" s="160"/>
      <c r="F180" s="160"/>
      <c r="G180" s="160"/>
      <c r="H180" s="160"/>
      <c r="I180" s="160"/>
      <c r="J180" s="160"/>
      <c r="K180" s="158">
        <f t="shared" si="20"/>
        <v>482900</v>
      </c>
      <c r="L180" s="158">
        <f t="shared" si="20"/>
        <v>362200</v>
      </c>
      <c r="M180" s="164">
        <f t="shared" si="15"/>
        <v>120700</v>
      </c>
    </row>
    <row r="181" spans="1:13" ht="15.75">
      <c r="A181" s="161" t="s">
        <v>1722</v>
      </c>
      <c r="B181" s="30"/>
      <c r="C181" s="160" t="s">
        <v>642</v>
      </c>
      <c r="D181" s="31"/>
      <c r="E181" s="31"/>
      <c r="F181" s="31"/>
      <c r="G181" s="31"/>
      <c r="H181" s="31"/>
      <c r="I181" s="31"/>
      <c r="J181" s="31"/>
      <c r="K181" s="158">
        <f t="shared" si="20"/>
        <v>482900</v>
      </c>
      <c r="L181" s="158">
        <f t="shared" si="20"/>
        <v>362200</v>
      </c>
      <c r="M181" s="164">
        <f t="shared" si="15"/>
        <v>120700</v>
      </c>
    </row>
    <row r="182" spans="1:13" ht="24">
      <c r="A182" s="62" t="s">
        <v>252</v>
      </c>
      <c r="B182" s="62"/>
      <c r="C182" s="429" t="s">
        <v>2042</v>
      </c>
      <c r="D182" s="204"/>
      <c r="E182" s="204"/>
      <c r="F182" s="204"/>
      <c r="G182" s="204"/>
      <c r="H182" s="204"/>
      <c r="I182" s="204"/>
      <c r="J182" s="204"/>
      <c r="K182" s="205">
        <v>482900</v>
      </c>
      <c r="L182" s="205">
        <v>362200</v>
      </c>
      <c r="M182" s="205">
        <f t="shared" si="15"/>
        <v>120700</v>
      </c>
    </row>
    <row r="183" spans="1:13" ht="15.75">
      <c r="A183" s="57" t="s">
        <v>654</v>
      </c>
      <c r="B183" s="30"/>
      <c r="C183" s="31" t="s">
        <v>653</v>
      </c>
      <c r="D183" s="31"/>
      <c r="E183" s="31"/>
      <c r="F183" s="31"/>
      <c r="G183" s="31"/>
      <c r="H183" s="31"/>
      <c r="I183" s="31"/>
      <c r="J183" s="31"/>
      <c r="K183" s="157">
        <f>SUM(K184)</f>
        <v>399444</v>
      </c>
      <c r="L183" s="157">
        <f>SUM(L184)</f>
        <v>335006.13</v>
      </c>
      <c r="M183" s="157">
        <f t="shared" si="15"/>
        <v>64437.869999999995</v>
      </c>
    </row>
    <row r="184" spans="1:13" ht="31.5">
      <c r="A184" s="57" t="s">
        <v>1016</v>
      </c>
      <c r="B184" s="30"/>
      <c r="C184" s="31" t="s">
        <v>135</v>
      </c>
      <c r="D184" s="31"/>
      <c r="E184" s="31"/>
      <c r="F184" s="31"/>
      <c r="G184" s="31"/>
      <c r="H184" s="31"/>
      <c r="I184" s="31"/>
      <c r="J184" s="31"/>
      <c r="K184" s="157">
        <f>SUM(K185)</f>
        <v>399444</v>
      </c>
      <c r="L184" s="157">
        <f>SUM(L185)</f>
        <v>335006.13</v>
      </c>
      <c r="M184" s="157">
        <f t="shared" si="15"/>
        <v>64437.869999999995</v>
      </c>
    </row>
    <row r="185" spans="1:13" ht="15.75">
      <c r="A185" s="326" t="s">
        <v>1074</v>
      </c>
      <c r="B185" s="426"/>
      <c r="C185" s="31" t="s">
        <v>655</v>
      </c>
      <c r="D185" s="427"/>
      <c r="E185" s="427"/>
      <c r="F185" s="427"/>
      <c r="G185" s="427"/>
      <c r="H185" s="427"/>
      <c r="I185" s="427"/>
      <c r="J185" s="427"/>
      <c r="K185" s="157">
        <f aca="true" t="shared" si="21" ref="K185:L188">SUM(K186)</f>
        <v>399444</v>
      </c>
      <c r="L185" s="157">
        <f t="shared" si="21"/>
        <v>335006.13</v>
      </c>
      <c r="M185" s="157">
        <f t="shared" si="15"/>
        <v>64437.869999999995</v>
      </c>
    </row>
    <row r="186" spans="1:13" ht="38.25">
      <c r="A186" s="326" t="s">
        <v>1779</v>
      </c>
      <c r="B186" s="426"/>
      <c r="C186" s="31" t="s">
        <v>656</v>
      </c>
      <c r="D186" s="427"/>
      <c r="E186" s="427"/>
      <c r="F186" s="427"/>
      <c r="G186" s="427"/>
      <c r="H186" s="427"/>
      <c r="I186" s="427"/>
      <c r="J186" s="427"/>
      <c r="K186" s="157">
        <f t="shared" si="21"/>
        <v>399444</v>
      </c>
      <c r="L186" s="157">
        <f t="shared" si="21"/>
        <v>335006.13</v>
      </c>
      <c r="M186" s="157">
        <f t="shared" si="15"/>
        <v>64437.869999999995</v>
      </c>
    </row>
    <row r="187" spans="1:13" ht="25.5">
      <c r="A187" s="326" t="s">
        <v>1780</v>
      </c>
      <c r="B187" s="426"/>
      <c r="C187" s="31" t="s">
        <v>657</v>
      </c>
      <c r="D187" s="427"/>
      <c r="E187" s="427"/>
      <c r="F187" s="427"/>
      <c r="G187" s="427"/>
      <c r="H187" s="427"/>
      <c r="I187" s="427"/>
      <c r="J187" s="427"/>
      <c r="K187" s="157">
        <f t="shared" si="21"/>
        <v>399444</v>
      </c>
      <c r="L187" s="157">
        <f t="shared" si="21"/>
        <v>335006.13</v>
      </c>
      <c r="M187" s="157">
        <f t="shared" si="15"/>
        <v>64437.869999999995</v>
      </c>
    </row>
    <row r="188" spans="1:13" ht="38.25">
      <c r="A188" s="326" t="s">
        <v>1779</v>
      </c>
      <c r="B188" s="426"/>
      <c r="C188" s="31" t="s">
        <v>1778</v>
      </c>
      <c r="D188" s="427"/>
      <c r="E188" s="427"/>
      <c r="F188" s="427"/>
      <c r="G188" s="427"/>
      <c r="H188" s="427"/>
      <c r="I188" s="427"/>
      <c r="J188" s="427"/>
      <c r="K188" s="157">
        <f t="shared" si="21"/>
        <v>399444</v>
      </c>
      <c r="L188" s="157">
        <f t="shared" si="21"/>
        <v>335006.13</v>
      </c>
      <c r="M188" s="157">
        <f t="shared" si="15"/>
        <v>64437.869999999995</v>
      </c>
    </row>
    <row r="189" spans="1:13" ht="25.5">
      <c r="A189" s="326" t="s">
        <v>802</v>
      </c>
      <c r="B189" s="30"/>
      <c r="C189" s="31" t="s">
        <v>1218</v>
      </c>
      <c r="D189" s="31"/>
      <c r="E189" s="31"/>
      <c r="F189" s="31"/>
      <c r="G189" s="31"/>
      <c r="H189" s="31"/>
      <c r="I189" s="31"/>
      <c r="J189" s="31"/>
      <c r="K189" s="157">
        <f>SUM(K190)</f>
        <v>399444</v>
      </c>
      <c r="L189" s="157">
        <f>SUM(L190)</f>
        <v>335006.13</v>
      </c>
      <c r="M189" s="157">
        <f t="shared" si="15"/>
        <v>64437.869999999995</v>
      </c>
    </row>
    <row r="190" spans="1:14" ht="48">
      <c r="A190" s="161" t="s">
        <v>1319</v>
      </c>
      <c r="B190" s="33"/>
      <c r="C190" s="160" t="s">
        <v>1781</v>
      </c>
      <c r="D190" s="160"/>
      <c r="E190" s="160"/>
      <c r="F190" s="160"/>
      <c r="G190" s="160"/>
      <c r="H190" s="160"/>
      <c r="I190" s="160"/>
      <c r="J190" s="160"/>
      <c r="K190" s="158">
        <f>SUM(K191)</f>
        <v>399444</v>
      </c>
      <c r="L190" s="158">
        <f>SUM(L191)</f>
        <v>335006.13</v>
      </c>
      <c r="M190" s="164">
        <f t="shared" si="15"/>
        <v>64437.869999999995</v>
      </c>
      <c r="N190" s="29"/>
    </row>
    <row r="191" spans="1:14" ht="24">
      <c r="A191" s="161" t="s">
        <v>1320</v>
      </c>
      <c r="B191" s="33"/>
      <c r="C191" s="160" t="s">
        <v>1782</v>
      </c>
      <c r="D191" s="160"/>
      <c r="E191" s="160"/>
      <c r="F191" s="160"/>
      <c r="G191" s="160"/>
      <c r="H191" s="160"/>
      <c r="I191" s="160"/>
      <c r="J191" s="160"/>
      <c r="K191" s="158">
        <f>SUM(K192+K197)</f>
        <v>399444</v>
      </c>
      <c r="L191" s="158">
        <f>SUM(L192+L197)</f>
        <v>335006.13</v>
      </c>
      <c r="M191" s="164">
        <f t="shared" si="15"/>
        <v>64437.869999999995</v>
      </c>
      <c r="N191" s="29"/>
    </row>
    <row r="192" spans="1:13" ht="24">
      <c r="A192" s="161" t="s">
        <v>377</v>
      </c>
      <c r="B192" s="30"/>
      <c r="C192" s="160" t="s">
        <v>1219</v>
      </c>
      <c r="D192" s="31"/>
      <c r="E192" s="31"/>
      <c r="F192" s="31"/>
      <c r="G192" s="31"/>
      <c r="H192" s="31"/>
      <c r="I192" s="31"/>
      <c r="J192" s="31"/>
      <c r="K192" s="158">
        <f>SUM(K193)</f>
        <v>392244</v>
      </c>
      <c r="L192" s="158">
        <f>SUM(L193)</f>
        <v>331121.13</v>
      </c>
      <c r="M192" s="164">
        <f t="shared" si="15"/>
        <v>61122.869999999995</v>
      </c>
    </row>
    <row r="193" spans="1:15" s="159" customFormat="1" ht="15.75">
      <c r="A193" s="161" t="s">
        <v>1069</v>
      </c>
      <c r="B193" s="33"/>
      <c r="C193" s="160" t="s">
        <v>1783</v>
      </c>
      <c r="D193" s="160"/>
      <c r="E193" s="160"/>
      <c r="F193" s="160"/>
      <c r="G193" s="160"/>
      <c r="H193" s="160"/>
      <c r="I193" s="160"/>
      <c r="J193" s="160"/>
      <c r="K193" s="158">
        <f>SUM(K194)</f>
        <v>392244</v>
      </c>
      <c r="L193" s="158">
        <f>SUM(L194)</f>
        <v>331121.13</v>
      </c>
      <c r="M193" s="164">
        <f t="shared" si="15"/>
        <v>61122.869999999995</v>
      </c>
      <c r="N193" s="162"/>
      <c r="O193" s="162"/>
    </row>
    <row r="194" spans="1:15" s="159" customFormat="1" ht="15.75">
      <c r="A194" s="161" t="s">
        <v>1070</v>
      </c>
      <c r="B194" s="33"/>
      <c r="C194" s="160" t="s">
        <v>1784</v>
      </c>
      <c r="D194" s="160"/>
      <c r="E194" s="160"/>
      <c r="F194" s="160"/>
      <c r="G194" s="160"/>
      <c r="H194" s="160"/>
      <c r="I194" s="160"/>
      <c r="J194" s="160"/>
      <c r="K194" s="158">
        <f>SUM(K195:K196)</f>
        <v>392244</v>
      </c>
      <c r="L194" s="158">
        <f>SUM(L195:L196)</f>
        <v>331121.13</v>
      </c>
      <c r="M194" s="164">
        <f t="shared" si="15"/>
        <v>61122.869999999995</v>
      </c>
      <c r="N194" s="162"/>
      <c r="O194" s="162"/>
    </row>
    <row r="195" spans="1:13" ht="12.75">
      <c r="A195" s="62" t="s">
        <v>276</v>
      </c>
      <c r="B195" s="62"/>
      <c r="C195" s="429" t="s">
        <v>1220</v>
      </c>
      <c r="D195" s="204"/>
      <c r="E195" s="204"/>
      <c r="F195" s="204"/>
      <c r="G195" s="204"/>
      <c r="H195" s="204"/>
      <c r="I195" s="204"/>
      <c r="J195" s="204"/>
      <c r="K195" s="205">
        <v>296544</v>
      </c>
      <c r="L195" s="205">
        <v>253861.13</v>
      </c>
      <c r="M195" s="205">
        <f t="shared" si="15"/>
        <v>42682.869999999995</v>
      </c>
    </row>
    <row r="196" spans="1:13" ht="12.75">
      <c r="A196" s="62" t="s">
        <v>1497</v>
      </c>
      <c r="B196" s="62"/>
      <c r="C196" s="429" t="s">
        <v>1221</v>
      </c>
      <c r="D196" s="204"/>
      <c r="E196" s="204"/>
      <c r="F196" s="204"/>
      <c r="G196" s="204"/>
      <c r="H196" s="204"/>
      <c r="I196" s="204"/>
      <c r="J196" s="204"/>
      <c r="K196" s="205">
        <v>95700</v>
      </c>
      <c r="L196" s="205">
        <v>77260</v>
      </c>
      <c r="M196" s="205">
        <f t="shared" si="15"/>
        <v>18440</v>
      </c>
    </row>
    <row r="197" spans="1:13" ht="24">
      <c r="A197" s="161" t="s">
        <v>378</v>
      </c>
      <c r="B197" s="33"/>
      <c r="C197" s="160" t="s">
        <v>1222</v>
      </c>
      <c r="D197" s="160"/>
      <c r="E197" s="160"/>
      <c r="F197" s="160"/>
      <c r="G197" s="160"/>
      <c r="H197" s="160"/>
      <c r="I197" s="160"/>
      <c r="J197" s="160"/>
      <c r="K197" s="158">
        <f aca="true" t="shared" si="22" ref="K197:L199">SUM(K198)</f>
        <v>7200</v>
      </c>
      <c r="L197" s="158">
        <f t="shared" si="22"/>
        <v>3885</v>
      </c>
      <c r="M197" s="164">
        <f t="shared" si="15"/>
        <v>3315</v>
      </c>
    </row>
    <row r="198" spans="1:13" ht="15.75">
      <c r="A198" s="165" t="s">
        <v>1069</v>
      </c>
      <c r="B198" s="33"/>
      <c r="C198" s="160" t="s">
        <v>1713</v>
      </c>
      <c r="D198" s="160"/>
      <c r="E198" s="160"/>
      <c r="F198" s="160"/>
      <c r="G198" s="160"/>
      <c r="H198" s="160"/>
      <c r="I198" s="160"/>
      <c r="J198" s="160"/>
      <c r="K198" s="158">
        <f t="shared" si="22"/>
        <v>7200</v>
      </c>
      <c r="L198" s="158">
        <f t="shared" si="22"/>
        <v>3885</v>
      </c>
      <c r="M198" s="164">
        <f t="shared" si="15"/>
        <v>3315</v>
      </c>
    </row>
    <row r="199" spans="1:13" s="159" customFormat="1" ht="15.75">
      <c r="A199" s="161" t="s">
        <v>1081</v>
      </c>
      <c r="B199" s="30"/>
      <c r="C199" s="160" t="s">
        <v>1714</v>
      </c>
      <c r="D199" s="31"/>
      <c r="E199" s="31"/>
      <c r="F199" s="31"/>
      <c r="G199" s="31"/>
      <c r="H199" s="31"/>
      <c r="I199" s="31"/>
      <c r="J199" s="31"/>
      <c r="K199" s="158">
        <f t="shared" si="22"/>
        <v>7200</v>
      </c>
      <c r="L199" s="158">
        <f t="shared" si="22"/>
        <v>3885</v>
      </c>
      <c r="M199" s="164">
        <f t="shared" si="15"/>
        <v>3315</v>
      </c>
    </row>
    <row r="200" spans="1:13" ht="12.75">
      <c r="A200" s="62" t="s">
        <v>1010</v>
      </c>
      <c r="B200" s="62"/>
      <c r="C200" s="429" t="s">
        <v>1223</v>
      </c>
      <c r="D200" s="204"/>
      <c r="E200" s="204"/>
      <c r="F200" s="204"/>
      <c r="G200" s="204"/>
      <c r="H200" s="204"/>
      <c r="I200" s="204"/>
      <c r="J200" s="204"/>
      <c r="K200" s="205">
        <v>7200</v>
      </c>
      <c r="L200" s="205">
        <v>3885</v>
      </c>
      <c r="M200" s="205">
        <f t="shared" si="15"/>
        <v>3315</v>
      </c>
    </row>
    <row r="201" spans="1:13" ht="31.5">
      <c r="A201" s="57" t="s">
        <v>1706</v>
      </c>
      <c r="B201" s="30"/>
      <c r="C201" s="31" t="s">
        <v>1705</v>
      </c>
      <c r="D201" s="31"/>
      <c r="E201" s="31"/>
      <c r="F201" s="31"/>
      <c r="G201" s="31"/>
      <c r="H201" s="31"/>
      <c r="I201" s="31"/>
      <c r="J201" s="31"/>
      <c r="K201" s="157">
        <f>SUM(K202+K228)</f>
        <v>372800</v>
      </c>
      <c r="L201" s="157">
        <f>SUM(L202+L228)</f>
        <v>91069</v>
      </c>
      <c r="M201" s="157">
        <f t="shared" si="15"/>
        <v>281731</v>
      </c>
    </row>
    <row r="202" spans="1:13" ht="47.25">
      <c r="A202" s="57" t="s">
        <v>250</v>
      </c>
      <c r="B202" s="30"/>
      <c r="C202" s="31" t="s">
        <v>136</v>
      </c>
      <c r="D202" s="31"/>
      <c r="E202" s="31"/>
      <c r="F202" s="31"/>
      <c r="G202" s="31"/>
      <c r="H202" s="31"/>
      <c r="I202" s="31"/>
      <c r="J202" s="31"/>
      <c r="K202" s="157">
        <f aca="true" t="shared" si="23" ref="K202:L205">SUM(K203)</f>
        <v>126600</v>
      </c>
      <c r="L202" s="157">
        <f t="shared" si="23"/>
        <v>91069</v>
      </c>
      <c r="M202" s="157">
        <f aca="true" t="shared" si="24" ref="M202:M265">K202-L202</f>
        <v>35531</v>
      </c>
    </row>
    <row r="203" spans="1:13" ht="15.75">
      <c r="A203" s="326" t="s">
        <v>1074</v>
      </c>
      <c r="B203" s="426"/>
      <c r="C203" s="31" t="s">
        <v>1707</v>
      </c>
      <c r="D203" s="427"/>
      <c r="E203" s="427"/>
      <c r="F203" s="427"/>
      <c r="G203" s="427"/>
      <c r="H203" s="427"/>
      <c r="I203" s="427"/>
      <c r="J203" s="427"/>
      <c r="K203" s="157">
        <f t="shared" si="23"/>
        <v>126600</v>
      </c>
      <c r="L203" s="157">
        <f t="shared" si="23"/>
        <v>91069</v>
      </c>
      <c r="M203" s="157">
        <f t="shared" si="24"/>
        <v>35531</v>
      </c>
    </row>
    <row r="204" spans="1:13" ht="51">
      <c r="A204" s="326" t="s">
        <v>1075</v>
      </c>
      <c r="B204" s="426"/>
      <c r="C204" s="31" t="s">
        <v>1708</v>
      </c>
      <c r="D204" s="427"/>
      <c r="E204" s="427"/>
      <c r="F204" s="427"/>
      <c r="G204" s="427"/>
      <c r="H204" s="427"/>
      <c r="I204" s="427"/>
      <c r="J204" s="427"/>
      <c r="K204" s="157">
        <f t="shared" si="23"/>
        <v>126600</v>
      </c>
      <c r="L204" s="157">
        <f t="shared" si="23"/>
        <v>91069</v>
      </c>
      <c r="M204" s="157">
        <f t="shared" si="24"/>
        <v>35531</v>
      </c>
    </row>
    <row r="205" spans="1:13" ht="25.5">
      <c r="A205" s="326" t="s">
        <v>1076</v>
      </c>
      <c r="B205" s="426"/>
      <c r="C205" s="31" t="s">
        <v>1709</v>
      </c>
      <c r="D205" s="427"/>
      <c r="E205" s="427"/>
      <c r="F205" s="427"/>
      <c r="G205" s="427"/>
      <c r="H205" s="427"/>
      <c r="I205" s="427"/>
      <c r="J205" s="427"/>
      <c r="K205" s="157">
        <f t="shared" si="23"/>
        <v>126600</v>
      </c>
      <c r="L205" s="157">
        <f t="shared" si="23"/>
        <v>91069</v>
      </c>
      <c r="M205" s="157">
        <f t="shared" si="24"/>
        <v>35531</v>
      </c>
    </row>
    <row r="206" spans="1:13" ht="15.75">
      <c r="A206" s="326" t="s">
        <v>1077</v>
      </c>
      <c r="B206" s="426"/>
      <c r="C206" s="31" t="s">
        <v>1710</v>
      </c>
      <c r="D206" s="427"/>
      <c r="E206" s="427"/>
      <c r="F206" s="427"/>
      <c r="G206" s="427"/>
      <c r="H206" s="427"/>
      <c r="I206" s="427"/>
      <c r="J206" s="427"/>
      <c r="K206" s="157">
        <f>SUM(K207+K214+K221)</f>
        <v>126600</v>
      </c>
      <c r="L206" s="157">
        <f>SUM(L207+L214+L221)</f>
        <v>91069</v>
      </c>
      <c r="M206" s="157">
        <f t="shared" si="24"/>
        <v>35531</v>
      </c>
    </row>
    <row r="207" spans="1:13" s="156" customFormat="1" ht="15.75">
      <c r="A207" s="326" t="s">
        <v>803</v>
      </c>
      <c r="B207" s="30"/>
      <c r="C207" s="31" t="s">
        <v>1224</v>
      </c>
      <c r="D207" s="31"/>
      <c r="E207" s="31"/>
      <c r="F207" s="31"/>
      <c r="G207" s="31"/>
      <c r="H207" s="31"/>
      <c r="I207" s="31"/>
      <c r="J207" s="31"/>
      <c r="K207" s="157">
        <f aca="true" t="shared" si="25" ref="K207:L212">SUM(K208)</f>
        <v>28000</v>
      </c>
      <c r="L207" s="157">
        <f t="shared" si="25"/>
        <v>25000</v>
      </c>
      <c r="M207" s="157">
        <f t="shared" si="24"/>
        <v>3000</v>
      </c>
    </row>
    <row r="208" spans="1:15" ht="24">
      <c r="A208" s="161" t="s">
        <v>1324</v>
      </c>
      <c r="B208" s="33"/>
      <c r="C208" s="160" t="s">
        <v>1711</v>
      </c>
      <c r="D208" s="160"/>
      <c r="E208" s="160"/>
      <c r="F208" s="160"/>
      <c r="G208" s="160"/>
      <c r="H208" s="160"/>
      <c r="I208" s="160"/>
      <c r="J208" s="160"/>
      <c r="K208" s="158">
        <f t="shared" si="25"/>
        <v>28000</v>
      </c>
      <c r="L208" s="158">
        <f t="shared" si="25"/>
        <v>25000</v>
      </c>
      <c r="M208" s="164">
        <f t="shared" si="24"/>
        <v>3000</v>
      </c>
      <c r="N208" s="54" t="e">
        <f>L208+#REF!</f>
        <v>#REF!</v>
      </c>
      <c r="O208" s="29"/>
    </row>
    <row r="209" spans="1:15" ht="24">
      <c r="A209" s="161" t="s">
        <v>1325</v>
      </c>
      <c r="B209" s="33"/>
      <c r="C209" s="160" t="s">
        <v>1712</v>
      </c>
      <c r="D209" s="160"/>
      <c r="E209" s="160"/>
      <c r="F209" s="160"/>
      <c r="G209" s="160"/>
      <c r="H209" s="160"/>
      <c r="I209" s="160"/>
      <c r="J209" s="160"/>
      <c r="K209" s="158">
        <f t="shared" si="25"/>
        <v>28000</v>
      </c>
      <c r="L209" s="158">
        <f t="shared" si="25"/>
        <v>25000</v>
      </c>
      <c r="M209" s="164">
        <f t="shared" si="24"/>
        <v>3000</v>
      </c>
      <c r="N209" s="54" t="e">
        <f>L209+#REF!</f>
        <v>#REF!</v>
      </c>
      <c r="O209" s="29"/>
    </row>
    <row r="210" spans="1:13" ht="24">
      <c r="A210" s="161" t="s">
        <v>1700</v>
      </c>
      <c r="B210" s="33"/>
      <c r="C210" s="160" t="s">
        <v>1225</v>
      </c>
      <c r="D210" s="160"/>
      <c r="E210" s="160"/>
      <c r="F210" s="160"/>
      <c r="G210" s="160"/>
      <c r="H210" s="160"/>
      <c r="I210" s="160"/>
      <c r="J210" s="160"/>
      <c r="K210" s="158">
        <f t="shared" si="25"/>
        <v>28000</v>
      </c>
      <c r="L210" s="158">
        <f t="shared" si="25"/>
        <v>25000</v>
      </c>
      <c r="M210" s="164">
        <f t="shared" si="24"/>
        <v>3000</v>
      </c>
    </row>
    <row r="211" spans="1:13" ht="15.75">
      <c r="A211" s="165" t="s">
        <v>1069</v>
      </c>
      <c r="B211" s="33"/>
      <c r="C211" s="160" t="s">
        <v>1715</v>
      </c>
      <c r="D211" s="160"/>
      <c r="E211" s="160"/>
      <c r="F211" s="160"/>
      <c r="G211" s="160"/>
      <c r="H211" s="160"/>
      <c r="I211" s="160"/>
      <c r="J211" s="160"/>
      <c r="K211" s="158">
        <f t="shared" si="25"/>
        <v>28000</v>
      </c>
      <c r="L211" s="158">
        <f t="shared" si="25"/>
        <v>25000</v>
      </c>
      <c r="M211" s="164">
        <f t="shared" si="24"/>
        <v>3000</v>
      </c>
    </row>
    <row r="212" spans="1:13" s="159" customFormat="1" ht="15.75">
      <c r="A212" s="161" t="s">
        <v>1081</v>
      </c>
      <c r="B212" s="30"/>
      <c r="C212" s="160" t="s">
        <v>1716</v>
      </c>
      <c r="D212" s="31"/>
      <c r="E212" s="31"/>
      <c r="F212" s="31"/>
      <c r="G212" s="31"/>
      <c r="H212" s="31"/>
      <c r="I212" s="31"/>
      <c r="J212" s="31"/>
      <c r="K212" s="158">
        <f t="shared" si="25"/>
        <v>28000</v>
      </c>
      <c r="L212" s="158">
        <f t="shared" si="25"/>
        <v>25000</v>
      </c>
      <c r="M212" s="164">
        <f t="shared" si="24"/>
        <v>3000</v>
      </c>
    </row>
    <row r="213" spans="1:13" ht="12.75">
      <c r="A213" s="62" t="s">
        <v>1012</v>
      </c>
      <c r="B213" s="62"/>
      <c r="C213" s="429" t="s">
        <v>1226</v>
      </c>
      <c r="D213" s="204"/>
      <c r="E213" s="204"/>
      <c r="F213" s="204"/>
      <c r="G213" s="204"/>
      <c r="H213" s="204"/>
      <c r="I213" s="204"/>
      <c r="J213" s="204"/>
      <c r="K213" s="205">
        <v>28000</v>
      </c>
      <c r="L213" s="205">
        <v>25000</v>
      </c>
      <c r="M213" s="205">
        <f t="shared" si="24"/>
        <v>3000</v>
      </c>
    </row>
    <row r="214" spans="1:13" ht="38.25">
      <c r="A214" s="326" t="s">
        <v>361</v>
      </c>
      <c r="B214" s="30"/>
      <c r="C214" s="31" t="s">
        <v>1227</v>
      </c>
      <c r="D214" s="31"/>
      <c r="E214" s="31"/>
      <c r="F214" s="31"/>
      <c r="G214" s="31"/>
      <c r="H214" s="31"/>
      <c r="I214" s="31"/>
      <c r="J214" s="31"/>
      <c r="K214" s="157">
        <f aca="true" t="shared" si="26" ref="K214:L219">SUM(K215)</f>
        <v>88100</v>
      </c>
      <c r="L214" s="157">
        <f t="shared" si="26"/>
        <v>66069</v>
      </c>
      <c r="M214" s="157">
        <f t="shared" si="24"/>
        <v>22031</v>
      </c>
    </row>
    <row r="215" spans="1:15" ht="24">
      <c r="A215" s="161" t="s">
        <v>1324</v>
      </c>
      <c r="B215" s="33"/>
      <c r="C215" s="160" t="s">
        <v>1717</v>
      </c>
      <c r="D215" s="160"/>
      <c r="E215" s="160"/>
      <c r="F215" s="160"/>
      <c r="G215" s="160"/>
      <c r="H215" s="160"/>
      <c r="I215" s="160"/>
      <c r="J215" s="160"/>
      <c r="K215" s="158">
        <f t="shared" si="26"/>
        <v>88100</v>
      </c>
      <c r="L215" s="158">
        <f t="shared" si="26"/>
        <v>66069</v>
      </c>
      <c r="M215" s="164">
        <f t="shared" si="24"/>
        <v>22031</v>
      </c>
      <c r="N215" s="54">
        <f>L215+L595</f>
        <v>66069</v>
      </c>
      <c r="O215" s="29"/>
    </row>
    <row r="216" spans="1:15" ht="24">
      <c r="A216" s="161" t="s">
        <v>1325</v>
      </c>
      <c r="B216" s="33"/>
      <c r="C216" s="160" t="s">
        <v>1718</v>
      </c>
      <c r="D216" s="160"/>
      <c r="E216" s="160"/>
      <c r="F216" s="160"/>
      <c r="G216" s="160"/>
      <c r="H216" s="160"/>
      <c r="I216" s="160"/>
      <c r="J216" s="160"/>
      <c r="K216" s="158">
        <f t="shared" si="26"/>
        <v>88100</v>
      </c>
      <c r="L216" s="158">
        <f t="shared" si="26"/>
        <v>66069</v>
      </c>
      <c r="M216" s="164">
        <f t="shared" si="24"/>
        <v>22031</v>
      </c>
      <c r="N216" s="54">
        <f>L216+L600</f>
        <v>66069</v>
      </c>
      <c r="O216" s="29"/>
    </row>
    <row r="217" spans="1:13" ht="24">
      <c r="A217" s="161" t="s">
        <v>1700</v>
      </c>
      <c r="B217" s="30"/>
      <c r="C217" s="160" t="s">
        <v>1228</v>
      </c>
      <c r="D217" s="31"/>
      <c r="E217" s="31"/>
      <c r="F217" s="31"/>
      <c r="G217" s="31"/>
      <c r="H217" s="31"/>
      <c r="I217" s="31"/>
      <c r="J217" s="31"/>
      <c r="K217" s="158">
        <f t="shared" si="26"/>
        <v>88100</v>
      </c>
      <c r="L217" s="158">
        <f t="shared" si="26"/>
        <v>66069</v>
      </c>
      <c r="M217" s="164">
        <f t="shared" si="24"/>
        <v>22031</v>
      </c>
    </row>
    <row r="218" spans="1:13" ht="15.75">
      <c r="A218" s="165" t="s">
        <v>1069</v>
      </c>
      <c r="B218" s="33"/>
      <c r="C218" s="160" t="s">
        <v>1719</v>
      </c>
      <c r="D218" s="160"/>
      <c r="E218" s="160"/>
      <c r="F218" s="160"/>
      <c r="G218" s="160"/>
      <c r="H218" s="160"/>
      <c r="I218" s="160"/>
      <c r="J218" s="160"/>
      <c r="K218" s="158">
        <f t="shared" si="26"/>
        <v>88100</v>
      </c>
      <c r="L218" s="158">
        <f t="shared" si="26"/>
        <v>66069</v>
      </c>
      <c r="M218" s="164">
        <f t="shared" si="24"/>
        <v>22031</v>
      </c>
    </row>
    <row r="219" spans="1:13" s="159" customFormat="1" ht="15.75">
      <c r="A219" s="161" t="s">
        <v>1081</v>
      </c>
      <c r="B219" s="30"/>
      <c r="C219" s="160" t="s">
        <v>1720</v>
      </c>
      <c r="D219" s="31"/>
      <c r="E219" s="31"/>
      <c r="F219" s="31"/>
      <c r="G219" s="31"/>
      <c r="H219" s="31"/>
      <c r="I219" s="31"/>
      <c r="J219" s="31"/>
      <c r="K219" s="158">
        <f t="shared" si="26"/>
        <v>88100</v>
      </c>
      <c r="L219" s="158">
        <f t="shared" si="26"/>
        <v>66069</v>
      </c>
      <c r="M219" s="164">
        <f t="shared" si="24"/>
        <v>22031</v>
      </c>
    </row>
    <row r="220" spans="1:13" ht="12.75">
      <c r="A220" s="62" t="s">
        <v>1012</v>
      </c>
      <c r="B220" s="62"/>
      <c r="C220" s="429" t="s">
        <v>1229</v>
      </c>
      <c r="D220" s="204"/>
      <c r="E220" s="204"/>
      <c r="F220" s="204"/>
      <c r="G220" s="204"/>
      <c r="H220" s="204"/>
      <c r="I220" s="204"/>
      <c r="J220" s="204"/>
      <c r="K220" s="205">
        <v>88100</v>
      </c>
      <c r="L220" s="205">
        <v>66069</v>
      </c>
      <c r="M220" s="205">
        <f t="shared" si="24"/>
        <v>22031</v>
      </c>
    </row>
    <row r="221" spans="1:13" s="156" customFormat="1" ht="25.5">
      <c r="A221" s="326" t="s">
        <v>804</v>
      </c>
      <c r="B221" s="30"/>
      <c r="C221" s="31" t="s">
        <v>137</v>
      </c>
      <c r="D221" s="31"/>
      <c r="E221" s="31"/>
      <c r="F221" s="31"/>
      <c r="G221" s="31"/>
      <c r="H221" s="31"/>
      <c r="I221" s="31"/>
      <c r="J221" s="31"/>
      <c r="K221" s="157">
        <f aca="true" t="shared" si="27" ref="K221:L226">SUM(K222)</f>
        <v>10500</v>
      </c>
      <c r="L221" s="157">
        <f t="shared" si="27"/>
        <v>0</v>
      </c>
      <c r="M221" s="157">
        <f t="shared" si="24"/>
        <v>10500</v>
      </c>
    </row>
    <row r="222" spans="1:15" ht="24">
      <c r="A222" s="161" t="s">
        <v>1324</v>
      </c>
      <c r="B222" s="33"/>
      <c r="C222" s="160" t="s">
        <v>1721</v>
      </c>
      <c r="D222" s="160"/>
      <c r="E222" s="160"/>
      <c r="F222" s="160"/>
      <c r="G222" s="160"/>
      <c r="H222" s="160"/>
      <c r="I222" s="160"/>
      <c r="J222" s="160"/>
      <c r="K222" s="158">
        <f t="shared" si="27"/>
        <v>10500</v>
      </c>
      <c r="L222" s="158">
        <f t="shared" si="27"/>
        <v>0</v>
      </c>
      <c r="M222" s="164">
        <f t="shared" si="24"/>
        <v>10500</v>
      </c>
      <c r="N222" s="54">
        <f>L222+L616</f>
        <v>614456.74</v>
      </c>
      <c r="O222" s="29"/>
    </row>
    <row r="223" spans="1:15" ht="24">
      <c r="A223" s="161" t="s">
        <v>1325</v>
      </c>
      <c r="B223" s="33"/>
      <c r="C223" s="160" t="s">
        <v>1236</v>
      </c>
      <c r="D223" s="160"/>
      <c r="E223" s="160"/>
      <c r="F223" s="160"/>
      <c r="G223" s="160"/>
      <c r="H223" s="160"/>
      <c r="I223" s="160"/>
      <c r="J223" s="160"/>
      <c r="K223" s="158">
        <f t="shared" si="27"/>
        <v>10500</v>
      </c>
      <c r="L223" s="158">
        <f t="shared" si="27"/>
        <v>0</v>
      </c>
      <c r="M223" s="164">
        <f t="shared" si="24"/>
        <v>10500</v>
      </c>
      <c r="N223" s="54">
        <f>L223+L619</f>
        <v>466685.6</v>
      </c>
      <c r="O223" s="29"/>
    </row>
    <row r="224" spans="1:13" ht="24">
      <c r="A224" s="161" t="s">
        <v>1700</v>
      </c>
      <c r="B224" s="33"/>
      <c r="C224" s="160" t="s">
        <v>1230</v>
      </c>
      <c r="D224" s="160"/>
      <c r="E224" s="160"/>
      <c r="F224" s="160"/>
      <c r="G224" s="160"/>
      <c r="H224" s="160"/>
      <c r="I224" s="160"/>
      <c r="J224" s="160"/>
      <c r="K224" s="158">
        <f t="shared" si="27"/>
        <v>10500</v>
      </c>
      <c r="L224" s="158">
        <f t="shared" si="27"/>
        <v>0</v>
      </c>
      <c r="M224" s="164">
        <f t="shared" si="24"/>
        <v>10500</v>
      </c>
    </row>
    <row r="225" spans="1:13" ht="15.75">
      <c r="A225" s="165" t="s">
        <v>1069</v>
      </c>
      <c r="B225" s="33"/>
      <c r="C225" s="160" t="s">
        <v>408</v>
      </c>
      <c r="D225" s="160"/>
      <c r="E225" s="160"/>
      <c r="F225" s="160"/>
      <c r="G225" s="160"/>
      <c r="H225" s="160"/>
      <c r="I225" s="160"/>
      <c r="J225" s="160"/>
      <c r="K225" s="158">
        <f t="shared" si="27"/>
        <v>10500</v>
      </c>
      <c r="L225" s="158">
        <f t="shared" si="27"/>
        <v>0</v>
      </c>
      <c r="M225" s="164">
        <f t="shared" si="24"/>
        <v>10500</v>
      </c>
    </row>
    <row r="226" spans="1:13" s="159" customFormat="1" ht="15.75">
      <c r="A226" s="161" t="s">
        <v>1331</v>
      </c>
      <c r="B226" s="30"/>
      <c r="C226" s="160" t="s">
        <v>408</v>
      </c>
      <c r="D226" s="31"/>
      <c r="E226" s="31"/>
      <c r="F226" s="31"/>
      <c r="G226" s="31"/>
      <c r="H226" s="31"/>
      <c r="I226" s="31"/>
      <c r="J226" s="31"/>
      <c r="K226" s="158">
        <f t="shared" si="27"/>
        <v>10500</v>
      </c>
      <c r="L226" s="158">
        <f t="shared" si="27"/>
        <v>0</v>
      </c>
      <c r="M226" s="164">
        <f t="shared" si="24"/>
        <v>10500</v>
      </c>
    </row>
    <row r="227" spans="1:13" ht="12.75">
      <c r="A227" s="62" t="s">
        <v>1013</v>
      </c>
      <c r="B227" s="62"/>
      <c r="C227" s="429" t="s">
        <v>407</v>
      </c>
      <c r="D227" s="204"/>
      <c r="E227" s="204"/>
      <c r="F227" s="204"/>
      <c r="G227" s="204"/>
      <c r="H227" s="204"/>
      <c r="I227" s="204"/>
      <c r="J227" s="204"/>
      <c r="K227" s="205">
        <v>10500</v>
      </c>
      <c r="L227" s="205">
        <v>0</v>
      </c>
      <c r="M227" s="205">
        <f t="shared" si="24"/>
        <v>10500</v>
      </c>
    </row>
    <row r="228" spans="1:13" ht="15.75">
      <c r="A228" s="57" t="s">
        <v>1017</v>
      </c>
      <c r="B228" s="30"/>
      <c r="C228" s="31" t="s">
        <v>138</v>
      </c>
      <c r="D228" s="31"/>
      <c r="E228" s="31"/>
      <c r="F228" s="31"/>
      <c r="G228" s="31"/>
      <c r="H228" s="31"/>
      <c r="I228" s="31"/>
      <c r="J228" s="31"/>
      <c r="K228" s="157">
        <f aca="true" t="shared" si="28" ref="K228:L230">SUM(K229)</f>
        <v>246200</v>
      </c>
      <c r="L228" s="157">
        <f t="shared" si="28"/>
        <v>0</v>
      </c>
      <c r="M228" s="157">
        <f t="shared" si="24"/>
        <v>246200</v>
      </c>
    </row>
    <row r="229" spans="1:13" ht="15.75">
      <c r="A229" s="326" t="s">
        <v>1074</v>
      </c>
      <c r="B229" s="426"/>
      <c r="C229" s="31" t="s">
        <v>1237</v>
      </c>
      <c r="D229" s="427"/>
      <c r="E229" s="427"/>
      <c r="F229" s="427"/>
      <c r="G229" s="427"/>
      <c r="H229" s="427"/>
      <c r="I229" s="427"/>
      <c r="J229" s="427"/>
      <c r="K229" s="157">
        <f t="shared" si="28"/>
        <v>246200</v>
      </c>
      <c r="L229" s="157">
        <f t="shared" si="28"/>
        <v>0</v>
      </c>
      <c r="M229" s="157">
        <f t="shared" si="24"/>
        <v>246200</v>
      </c>
    </row>
    <row r="230" spans="1:13" ht="51">
      <c r="A230" s="326" t="s">
        <v>1075</v>
      </c>
      <c r="B230" s="426"/>
      <c r="C230" s="31" t="s">
        <v>1238</v>
      </c>
      <c r="D230" s="427"/>
      <c r="E230" s="427"/>
      <c r="F230" s="427"/>
      <c r="G230" s="427"/>
      <c r="H230" s="427"/>
      <c r="I230" s="427"/>
      <c r="J230" s="427"/>
      <c r="K230" s="157">
        <f t="shared" si="28"/>
        <v>246200</v>
      </c>
      <c r="L230" s="157">
        <f t="shared" si="28"/>
        <v>0</v>
      </c>
      <c r="M230" s="157">
        <f t="shared" si="24"/>
        <v>246200</v>
      </c>
    </row>
    <row r="231" spans="1:13" ht="25.5">
      <c r="A231" s="326" t="s">
        <v>1076</v>
      </c>
      <c r="B231" s="426"/>
      <c r="C231" s="31" t="s">
        <v>1239</v>
      </c>
      <c r="D231" s="427"/>
      <c r="E231" s="427"/>
      <c r="F231" s="427"/>
      <c r="G231" s="427"/>
      <c r="H231" s="427"/>
      <c r="I231" s="427"/>
      <c r="J231" s="427"/>
      <c r="K231" s="157">
        <f>SUM(K232+K243)</f>
        <v>246200</v>
      </c>
      <c r="L231" s="157">
        <f>SUM(L232+L243)</f>
        <v>0</v>
      </c>
      <c r="M231" s="157">
        <f t="shared" si="24"/>
        <v>246200</v>
      </c>
    </row>
    <row r="232" spans="1:13" ht="15.75">
      <c r="A232" s="326" t="s">
        <v>1077</v>
      </c>
      <c r="B232" s="426"/>
      <c r="C232" s="31" t="s">
        <v>1240</v>
      </c>
      <c r="D232" s="427"/>
      <c r="E232" s="427"/>
      <c r="F232" s="427"/>
      <c r="G232" s="427"/>
      <c r="H232" s="427"/>
      <c r="I232" s="427"/>
      <c r="J232" s="427"/>
      <c r="K232" s="157">
        <f aca="true" t="shared" si="29" ref="K232:L235">SUM(K233)</f>
        <v>136200</v>
      </c>
      <c r="L232" s="157">
        <f t="shared" si="29"/>
        <v>0</v>
      </c>
      <c r="M232" s="157">
        <f t="shared" si="24"/>
        <v>136200</v>
      </c>
    </row>
    <row r="233" spans="1:13" s="156" customFormat="1" ht="38.25">
      <c r="A233" s="326" t="s">
        <v>1510</v>
      </c>
      <c r="B233" s="30"/>
      <c r="C233" s="31" t="s">
        <v>1231</v>
      </c>
      <c r="D233" s="31"/>
      <c r="E233" s="31"/>
      <c r="F233" s="31"/>
      <c r="G233" s="31"/>
      <c r="H233" s="31"/>
      <c r="I233" s="31"/>
      <c r="J233" s="31"/>
      <c r="K233" s="157">
        <f t="shared" si="29"/>
        <v>136200</v>
      </c>
      <c r="L233" s="157">
        <f t="shared" si="29"/>
        <v>0</v>
      </c>
      <c r="M233" s="157">
        <f t="shared" si="24"/>
        <v>136200</v>
      </c>
    </row>
    <row r="234" spans="1:15" ht="24">
      <c r="A234" s="161" t="s">
        <v>1324</v>
      </c>
      <c r="B234" s="33"/>
      <c r="C234" s="160" t="s">
        <v>1241</v>
      </c>
      <c r="D234" s="160"/>
      <c r="E234" s="160"/>
      <c r="F234" s="160"/>
      <c r="G234" s="160"/>
      <c r="H234" s="160"/>
      <c r="I234" s="160"/>
      <c r="J234" s="160"/>
      <c r="K234" s="158">
        <f t="shared" si="29"/>
        <v>136200</v>
      </c>
      <c r="L234" s="158">
        <f t="shared" si="29"/>
        <v>0</v>
      </c>
      <c r="M234" s="164">
        <f t="shared" si="24"/>
        <v>136200</v>
      </c>
      <c r="N234" s="54">
        <f>L234+L637</f>
        <v>0</v>
      </c>
      <c r="O234" s="29"/>
    </row>
    <row r="235" spans="1:15" ht="24">
      <c r="A235" s="161" t="s">
        <v>1325</v>
      </c>
      <c r="B235" s="33"/>
      <c r="C235" s="160" t="s">
        <v>1242</v>
      </c>
      <c r="D235" s="160"/>
      <c r="E235" s="160"/>
      <c r="F235" s="160"/>
      <c r="G235" s="160"/>
      <c r="H235" s="160"/>
      <c r="I235" s="160"/>
      <c r="J235" s="160"/>
      <c r="K235" s="158">
        <f t="shared" si="29"/>
        <v>136200</v>
      </c>
      <c r="L235" s="158">
        <f t="shared" si="29"/>
        <v>0</v>
      </c>
      <c r="M235" s="164">
        <f t="shared" si="24"/>
        <v>136200</v>
      </c>
      <c r="N235" s="54">
        <f>L235+L638</f>
        <v>0</v>
      </c>
      <c r="O235" s="29"/>
    </row>
    <row r="236" spans="1:13" ht="24">
      <c r="A236" s="161" t="s">
        <v>1700</v>
      </c>
      <c r="B236" s="33"/>
      <c r="C236" s="160" t="s">
        <v>1232</v>
      </c>
      <c r="D236" s="31"/>
      <c r="E236" s="31"/>
      <c r="F236" s="31"/>
      <c r="G236" s="31"/>
      <c r="H236" s="31"/>
      <c r="I236" s="31"/>
      <c r="J236" s="31"/>
      <c r="K236" s="158">
        <f>SUM(K237+K241)</f>
        <v>136200</v>
      </c>
      <c r="L236" s="158">
        <f>SUM(L237+L241)</f>
        <v>0</v>
      </c>
      <c r="M236" s="164">
        <f t="shared" si="24"/>
        <v>136200</v>
      </c>
    </row>
    <row r="237" spans="1:13" ht="15.75">
      <c r="A237" s="165" t="s">
        <v>1069</v>
      </c>
      <c r="B237" s="33"/>
      <c r="C237" s="160" t="s">
        <v>1243</v>
      </c>
      <c r="D237" s="160"/>
      <c r="E237" s="160"/>
      <c r="F237" s="160"/>
      <c r="G237" s="160"/>
      <c r="H237" s="160"/>
      <c r="I237" s="160"/>
      <c r="J237" s="160"/>
      <c r="K237" s="158">
        <f>SUM(K238)</f>
        <v>131200</v>
      </c>
      <c r="L237" s="158">
        <f>SUM(L238)</f>
        <v>0</v>
      </c>
      <c r="M237" s="164">
        <f t="shared" si="24"/>
        <v>131200</v>
      </c>
    </row>
    <row r="238" spans="1:13" s="159" customFormat="1" ht="15.75">
      <c r="A238" s="161" t="s">
        <v>1081</v>
      </c>
      <c r="B238" s="30"/>
      <c r="C238" s="160" t="s">
        <v>1723</v>
      </c>
      <c r="D238" s="31"/>
      <c r="E238" s="31"/>
      <c r="F238" s="31"/>
      <c r="G238" s="31"/>
      <c r="H238" s="31"/>
      <c r="I238" s="31"/>
      <c r="J238" s="31"/>
      <c r="K238" s="158">
        <f>SUM(K239:K240)</f>
        <v>131200</v>
      </c>
      <c r="L238" s="158">
        <f>SUM(L239:L240)</f>
        <v>0</v>
      </c>
      <c r="M238" s="164">
        <f t="shared" si="24"/>
        <v>131200</v>
      </c>
    </row>
    <row r="239" spans="1:13" ht="12.75">
      <c r="A239" s="62" t="s">
        <v>1023</v>
      </c>
      <c r="B239" s="62"/>
      <c r="C239" s="429" t="s">
        <v>1233</v>
      </c>
      <c r="D239" s="204"/>
      <c r="E239" s="204"/>
      <c r="F239" s="204"/>
      <c r="G239" s="204"/>
      <c r="H239" s="204"/>
      <c r="I239" s="204"/>
      <c r="J239" s="204"/>
      <c r="K239" s="205">
        <v>111700</v>
      </c>
      <c r="L239" s="205">
        <v>0</v>
      </c>
      <c r="M239" s="205">
        <f t="shared" si="24"/>
        <v>111700</v>
      </c>
    </row>
    <row r="240" spans="1:13" ht="12.75">
      <c r="A240" s="62" t="s">
        <v>1012</v>
      </c>
      <c r="B240" s="62"/>
      <c r="C240" s="429" t="s">
        <v>1234</v>
      </c>
      <c r="D240" s="204"/>
      <c r="E240" s="204"/>
      <c r="F240" s="204"/>
      <c r="G240" s="204"/>
      <c r="H240" s="204"/>
      <c r="I240" s="204"/>
      <c r="J240" s="204"/>
      <c r="K240" s="205">
        <v>19500</v>
      </c>
      <c r="L240" s="205">
        <v>0</v>
      </c>
      <c r="M240" s="205">
        <f t="shared" si="24"/>
        <v>19500</v>
      </c>
    </row>
    <row r="241" spans="1:13" s="159" customFormat="1" ht="15.75">
      <c r="A241" s="161" t="s">
        <v>1331</v>
      </c>
      <c r="B241" s="30"/>
      <c r="C241" s="160" t="s">
        <v>1724</v>
      </c>
      <c r="D241" s="31"/>
      <c r="E241" s="31"/>
      <c r="F241" s="31"/>
      <c r="G241" s="31"/>
      <c r="H241" s="31"/>
      <c r="I241" s="31"/>
      <c r="J241" s="31"/>
      <c r="K241" s="158">
        <f>SUM(K242)</f>
        <v>5000</v>
      </c>
      <c r="L241" s="158">
        <f>SUM(L242)</f>
        <v>0</v>
      </c>
      <c r="M241" s="164">
        <f t="shared" si="24"/>
        <v>5000</v>
      </c>
    </row>
    <row r="242" spans="1:13" ht="12.75">
      <c r="A242" s="62" t="s">
        <v>1014</v>
      </c>
      <c r="B242" s="62"/>
      <c r="C242" s="429" t="s">
        <v>1235</v>
      </c>
      <c r="D242" s="204"/>
      <c r="E242" s="204"/>
      <c r="F242" s="204"/>
      <c r="G242" s="204"/>
      <c r="H242" s="204"/>
      <c r="I242" s="204"/>
      <c r="J242" s="204"/>
      <c r="K242" s="205">
        <v>5000</v>
      </c>
      <c r="L242" s="205">
        <v>0</v>
      </c>
      <c r="M242" s="205">
        <f t="shared" si="24"/>
        <v>5000</v>
      </c>
    </row>
    <row r="243" spans="1:13" s="156" customFormat="1" ht="25.5">
      <c r="A243" s="326" t="s">
        <v>1726</v>
      </c>
      <c r="B243" s="30"/>
      <c r="C243" s="31" t="s">
        <v>1725</v>
      </c>
      <c r="D243" s="31"/>
      <c r="E243" s="31"/>
      <c r="F243" s="31"/>
      <c r="G243" s="31"/>
      <c r="H243" s="31"/>
      <c r="I243" s="31"/>
      <c r="J243" s="31"/>
      <c r="K243" s="157">
        <f aca="true" t="shared" si="30" ref="K243:L248">SUM(K244)</f>
        <v>110000</v>
      </c>
      <c r="L243" s="157">
        <f>SUM(L244)</f>
        <v>0</v>
      </c>
      <c r="M243" s="157">
        <f t="shared" si="24"/>
        <v>110000</v>
      </c>
    </row>
    <row r="244" spans="1:13" s="156" customFormat="1" ht="15.75">
      <c r="A244" s="326" t="s">
        <v>805</v>
      </c>
      <c r="B244" s="30"/>
      <c r="C244" s="31" t="s">
        <v>807</v>
      </c>
      <c r="D244" s="31"/>
      <c r="E244" s="31"/>
      <c r="F244" s="31"/>
      <c r="G244" s="31"/>
      <c r="H244" s="31"/>
      <c r="I244" s="31"/>
      <c r="J244" s="31"/>
      <c r="K244" s="157">
        <f t="shared" si="30"/>
        <v>110000</v>
      </c>
      <c r="L244" s="157">
        <f t="shared" si="30"/>
        <v>0</v>
      </c>
      <c r="M244" s="157">
        <f t="shared" si="24"/>
        <v>110000</v>
      </c>
    </row>
    <row r="245" spans="1:13" ht="24">
      <c r="A245" s="161" t="s">
        <v>1729</v>
      </c>
      <c r="B245" s="33"/>
      <c r="C245" s="160" t="s">
        <v>1727</v>
      </c>
      <c r="D245" s="160"/>
      <c r="E245" s="160"/>
      <c r="F245" s="160"/>
      <c r="G245" s="160"/>
      <c r="H245" s="160"/>
      <c r="I245" s="160"/>
      <c r="J245" s="160"/>
      <c r="K245" s="158">
        <f t="shared" si="30"/>
        <v>110000</v>
      </c>
      <c r="L245" s="158">
        <f t="shared" si="30"/>
        <v>0</v>
      </c>
      <c r="M245" s="164">
        <f t="shared" si="24"/>
        <v>110000</v>
      </c>
    </row>
    <row r="246" spans="1:13" ht="15.75">
      <c r="A246" s="161" t="s">
        <v>1730</v>
      </c>
      <c r="B246" s="33"/>
      <c r="C246" s="160" t="s">
        <v>1728</v>
      </c>
      <c r="D246" s="160"/>
      <c r="E246" s="160"/>
      <c r="F246" s="160"/>
      <c r="G246" s="160"/>
      <c r="H246" s="160"/>
      <c r="I246" s="160"/>
      <c r="J246" s="160"/>
      <c r="K246" s="158">
        <f t="shared" si="30"/>
        <v>110000</v>
      </c>
      <c r="L246" s="158">
        <f t="shared" si="30"/>
        <v>0</v>
      </c>
      <c r="M246" s="164">
        <f t="shared" si="24"/>
        <v>110000</v>
      </c>
    </row>
    <row r="247" spans="1:13" ht="24">
      <c r="A247" s="161" t="s">
        <v>2026</v>
      </c>
      <c r="B247" s="33"/>
      <c r="C247" s="160" t="s">
        <v>808</v>
      </c>
      <c r="D247" s="160"/>
      <c r="E247" s="160"/>
      <c r="F247" s="160"/>
      <c r="G247" s="160"/>
      <c r="H247" s="160"/>
      <c r="I247" s="160"/>
      <c r="J247" s="160"/>
      <c r="K247" s="158">
        <f t="shared" si="30"/>
        <v>110000</v>
      </c>
      <c r="L247" s="158">
        <f t="shared" si="30"/>
        <v>0</v>
      </c>
      <c r="M247" s="164">
        <f t="shared" si="24"/>
        <v>110000</v>
      </c>
    </row>
    <row r="248" spans="1:13" s="159" customFormat="1" ht="15.75">
      <c r="A248" s="161" t="s">
        <v>1331</v>
      </c>
      <c r="B248" s="30"/>
      <c r="C248" s="160" t="s">
        <v>1731</v>
      </c>
      <c r="D248" s="31"/>
      <c r="E248" s="31"/>
      <c r="F248" s="31"/>
      <c r="G248" s="31"/>
      <c r="H248" s="31"/>
      <c r="I248" s="31"/>
      <c r="J248" s="31"/>
      <c r="K248" s="158">
        <f t="shared" si="30"/>
        <v>110000</v>
      </c>
      <c r="L248" s="158">
        <f t="shared" si="30"/>
        <v>0</v>
      </c>
      <c r="M248" s="164">
        <f t="shared" si="24"/>
        <v>110000</v>
      </c>
    </row>
    <row r="249" spans="1:13" ht="12.75">
      <c r="A249" s="62" t="s">
        <v>1013</v>
      </c>
      <c r="B249" s="62"/>
      <c r="C249" s="429" t="s">
        <v>809</v>
      </c>
      <c r="D249" s="204"/>
      <c r="E249" s="204"/>
      <c r="F249" s="204"/>
      <c r="G249" s="204"/>
      <c r="H249" s="204"/>
      <c r="I249" s="204"/>
      <c r="J249" s="204"/>
      <c r="K249" s="205">
        <v>110000</v>
      </c>
      <c r="L249" s="205">
        <v>0</v>
      </c>
      <c r="M249" s="205">
        <f t="shared" si="24"/>
        <v>110000</v>
      </c>
    </row>
    <row r="250" spans="1:13" ht="15.75">
      <c r="A250" s="57" t="s">
        <v>1733</v>
      </c>
      <c r="B250" s="30"/>
      <c r="C250" s="31" t="s">
        <v>1732</v>
      </c>
      <c r="D250" s="31"/>
      <c r="E250" s="31"/>
      <c r="F250" s="31"/>
      <c r="G250" s="31"/>
      <c r="H250" s="31"/>
      <c r="I250" s="31"/>
      <c r="J250" s="31"/>
      <c r="K250" s="157">
        <f>SUM(K251+K262+K273+K314)</f>
        <v>12352523</v>
      </c>
      <c r="L250" s="157">
        <f>SUM(L251+L262+L273+L314)</f>
        <v>4763380.13</v>
      </c>
      <c r="M250" s="157">
        <f t="shared" si="24"/>
        <v>7589142.87</v>
      </c>
    </row>
    <row r="251" spans="1:13" ht="15.75">
      <c r="A251" s="57" t="s">
        <v>1018</v>
      </c>
      <c r="B251" s="30"/>
      <c r="C251" s="31" t="s">
        <v>362</v>
      </c>
      <c r="D251" s="31"/>
      <c r="E251" s="31"/>
      <c r="F251" s="31"/>
      <c r="G251" s="31"/>
      <c r="H251" s="31"/>
      <c r="I251" s="31"/>
      <c r="J251" s="31"/>
      <c r="K251" s="157">
        <f aca="true" t="shared" si="31" ref="K251:K260">SUM(K252)</f>
        <v>360000</v>
      </c>
      <c r="L251" s="157">
        <f aca="true" t="shared" si="32" ref="L251:L260">SUM(L252)</f>
        <v>90000</v>
      </c>
      <c r="M251" s="157">
        <f t="shared" si="24"/>
        <v>270000</v>
      </c>
    </row>
    <row r="252" spans="1:13" ht="15.75">
      <c r="A252" s="326" t="s">
        <v>1074</v>
      </c>
      <c r="B252" s="426"/>
      <c r="C252" s="31" t="s">
        <v>1735</v>
      </c>
      <c r="D252" s="427"/>
      <c r="E252" s="427"/>
      <c r="F252" s="427"/>
      <c r="G252" s="427"/>
      <c r="H252" s="427"/>
      <c r="I252" s="427"/>
      <c r="J252" s="427"/>
      <c r="K252" s="157">
        <f t="shared" si="31"/>
        <v>360000</v>
      </c>
      <c r="L252" s="157">
        <f t="shared" si="32"/>
        <v>90000</v>
      </c>
      <c r="M252" s="157">
        <f t="shared" si="24"/>
        <v>270000</v>
      </c>
    </row>
    <row r="253" spans="1:13" ht="51">
      <c r="A253" s="326" t="s">
        <v>1075</v>
      </c>
      <c r="B253" s="426"/>
      <c r="C253" s="31" t="s">
        <v>1736</v>
      </c>
      <c r="D253" s="427"/>
      <c r="E253" s="427"/>
      <c r="F253" s="427"/>
      <c r="G253" s="427"/>
      <c r="H253" s="427"/>
      <c r="I253" s="427"/>
      <c r="J253" s="427"/>
      <c r="K253" s="157">
        <f t="shared" si="31"/>
        <v>360000</v>
      </c>
      <c r="L253" s="157">
        <f t="shared" si="32"/>
        <v>90000</v>
      </c>
      <c r="M253" s="157">
        <f t="shared" si="24"/>
        <v>270000</v>
      </c>
    </row>
    <row r="254" spans="1:13" ht="25.5">
      <c r="A254" s="326" t="s">
        <v>1076</v>
      </c>
      <c r="B254" s="426"/>
      <c r="C254" s="31" t="s">
        <v>1737</v>
      </c>
      <c r="D254" s="427"/>
      <c r="E254" s="427"/>
      <c r="F254" s="427"/>
      <c r="G254" s="427"/>
      <c r="H254" s="427"/>
      <c r="I254" s="427"/>
      <c r="J254" s="427"/>
      <c r="K254" s="157">
        <f t="shared" si="31"/>
        <v>360000</v>
      </c>
      <c r="L254" s="157">
        <f t="shared" si="32"/>
        <v>90000</v>
      </c>
      <c r="M254" s="157">
        <f t="shared" si="24"/>
        <v>270000</v>
      </c>
    </row>
    <row r="255" spans="1:13" ht="15.75">
      <c r="A255" s="326" t="s">
        <v>1738</v>
      </c>
      <c r="B255" s="426"/>
      <c r="C255" s="31" t="s">
        <v>1734</v>
      </c>
      <c r="D255" s="427"/>
      <c r="E255" s="427"/>
      <c r="F255" s="427"/>
      <c r="G255" s="427"/>
      <c r="H255" s="427"/>
      <c r="I255" s="427"/>
      <c r="J255" s="427"/>
      <c r="K255" s="157">
        <f t="shared" si="31"/>
        <v>360000</v>
      </c>
      <c r="L255" s="157">
        <f t="shared" si="32"/>
        <v>90000</v>
      </c>
      <c r="M255" s="157">
        <f t="shared" si="24"/>
        <v>270000</v>
      </c>
    </row>
    <row r="256" spans="1:13" ht="76.5">
      <c r="A256" s="326" t="s">
        <v>2027</v>
      </c>
      <c r="B256" s="30"/>
      <c r="C256" s="31" t="s">
        <v>810</v>
      </c>
      <c r="D256" s="160"/>
      <c r="E256" s="160"/>
      <c r="F256" s="160"/>
      <c r="G256" s="160"/>
      <c r="H256" s="160"/>
      <c r="I256" s="160"/>
      <c r="J256" s="160"/>
      <c r="K256" s="157">
        <f t="shared" si="31"/>
        <v>360000</v>
      </c>
      <c r="L256" s="157">
        <f t="shared" si="32"/>
        <v>90000</v>
      </c>
      <c r="M256" s="157">
        <f t="shared" si="24"/>
        <v>270000</v>
      </c>
    </row>
    <row r="257" spans="1:13" s="155" customFormat="1" ht="15.75">
      <c r="A257" s="161" t="s">
        <v>2028</v>
      </c>
      <c r="B257" s="33"/>
      <c r="C257" s="160" t="s">
        <v>806</v>
      </c>
      <c r="D257" s="160"/>
      <c r="E257" s="160"/>
      <c r="F257" s="160"/>
      <c r="G257" s="160"/>
      <c r="H257" s="160"/>
      <c r="I257" s="160"/>
      <c r="J257" s="160"/>
      <c r="K257" s="158">
        <f t="shared" si="31"/>
        <v>360000</v>
      </c>
      <c r="L257" s="158">
        <f t="shared" si="32"/>
        <v>90000</v>
      </c>
      <c r="M257" s="164">
        <f t="shared" si="24"/>
        <v>270000</v>
      </c>
    </row>
    <row r="258" spans="1:13" s="155" customFormat="1" ht="36">
      <c r="A258" s="161" t="s">
        <v>2030</v>
      </c>
      <c r="B258" s="33"/>
      <c r="C258" s="160" t="s">
        <v>1739</v>
      </c>
      <c r="D258" s="160"/>
      <c r="E258" s="160"/>
      <c r="F258" s="160"/>
      <c r="G258" s="160"/>
      <c r="H258" s="160"/>
      <c r="I258" s="160"/>
      <c r="J258" s="160"/>
      <c r="K258" s="158">
        <f t="shared" si="31"/>
        <v>360000</v>
      </c>
      <c r="L258" s="158">
        <f t="shared" si="32"/>
        <v>90000</v>
      </c>
      <c r="M258" s="164">
        <f t="shared" si="24"/>
        <v>270000</v>
      </c>
    </row>
    <row r="259" spans="1:13" s="155" customFormat="1" ht="15.75">
      <c r="A259" s="161" t="s">
        <v>1069</v>
      </c>
      <c r="B259" s="33"/>
      <c r="C259" s="160" t="s">
        <v>1740</v>
      </c>
      <c r="D259" s="160"/>
      <c r="E259" s="160"/>
      <c r="F259" s="160"/>
      <c r="G259" s="160"/>
      <c r="H259" s="160"/>
      <c r="I259" s="160"/>
      <c r="J259" s="160"/>
      <c r="K259" s="158">
        <f t="shared" si="31"/>
        <v>360000</v>
      </c>
      <c r="L259" s="158">
        <f t="shared" si="32"/>
        <v>90000</v>
      </c>
      <c r="M259" s="164">
        <f t="shared" si="24"/>
        <v>270000</v>
      </c>
    </row>
    <row r="260" spans="1:13" s="155" customFormat="1" ht="15.75">
      <c r="A260" s="161" t="s">
        <v>1742</v>
      </c>
      <c r="B260" s="33"/>
      <c r="C260" s="160" t="s">
        <v>1741</v>
      </c>
      <c r="D260" s="160"/>
      <c r="E260" s="160"/>
      <c r="F260" s="160"/>
      <c r="G260" s="160"/>
      <c r="H260" s="160"/>
      <c r="I260" s="160"/>
      <c r="J260" s="160"/>
      <c r="K260" s="158">
        <f t="shared" si="31"/>
        <v>360000</v>
      </c>
      <c r="L260" s="158">
        <f t="shared" si="32"/>
        <v>90000</v>
      </c>
      <c r="M260" s="164">
        <f t="shared" si="24"/>
        <v>270000</v>
      </c>
    </row>
    <row r="261" spans="1:13" ht="24">
      <c r="A261" s="62" t="s">
        <v>588</v>
      </c>
      <c r="B261" s="62"/>
      <c r="C261" s="429" t="s">
        <v>811</v>
      </c>
      <c r="D261" s="204"/>
      <c r="E261" s="204"/>
      <c r="F261" s="204"/>
      <c r="G261" s="204"/>
      <c r="H261" s="204"/>
      <c r="I261" s="204"/>
      <c r="J261" s="204"/>
      <c r="K261" s="205">
        <v>360000</v>
      </c>
      <c r="L261" s="205">
        <v>90000</v>
      </c>
      <c r="M261" s="205">
        <f t="shared" si="24"/>
        <v>270000</v>
      </c>
    </row>
    <row r="262" spans="1:14" ht="15.75">
      <c r="A262" s="57" t="s">
        <v>1019</v>
      </c>
      <c r="B262" s="35"/>
      <c r="C262" s="31" t="s">
        <v>363</v>
      </c>
      <c r="D262" s="31"/>
      <c r="E262" s="31"/>
      <c r="F262" s="31"/>
      <c r="G262" s="31"/>
      <c r="H262" s="31"/>
      <c r="I262" s="31"/>
      <c r="J262" s="31"/>
      <c r="K262" s="157">
        <f aca="true" t="shared" si="33" ref="K262:K271">SUM(K263)</f>
        <v>420000</v>
      </c>
      <c r="L262" s="157">
        <f aca="true" t="shared" si="34" ref="L262:L271">SUM(L263)</f>
        <v>315000</v>
      </c>
      <c r="M262" s="157">
        <f t="shared" si="24"/>
        <v>105000</v>
      </c>
      <c r="N262" s="29"/>
    </row>
    <row r="263" spans="1:13" ht="15.75">
      <c r="A263" s="326" t="s">
        <v>1074</v>
      </c>
      <c r="B263" s="426"/>
      <c r="C263" s="31" t="s">
        <v>1743</v>
      </c>
      <c r="D263" s="427"/>
      <c r="E263" s="427"/>
      <c r="F263" s="427"/>
      <c r="G263" s="427"/>
      <c r="H263" s="427"/>
      <c r="I263" s="427"/>
      <c r="J263" s="427"/>
      <c r="K263" s="157">
        <f t="shared" si="33"/>
        <v>420000</v>
      </c>
      <c r="L263" s="157">
        <f t="shared" si="34"/>
        <v>315000</v>
      </c>
      <c r="M263" s="157">
        <f t="shared" si="24"/>
        <v>105000</v>
      </c>
    </row>
    <row r="264" spans="1:13" ht="51">
      <c r="A264" s="326" t="s">
        <v>1075</v>
      </c>
      <c r="B264" s="426"/>
      <c r="C264" s="31" t="s">
        <v>1744</v>
      </c>
      <c r="D264" s="427"/>
      <c r="E264" s="427"/>
      <c r="F264" s="427"/>
      <c r="G264" s="427"/>
      <c r="H264" s="427"/>
      <c r="I264" s="427"/>
      <c r="J264" s="427"/>
      <c r="K264" s="157">
        <f t="shared" si="33"/>
        <v>420000</v>
      </c>
      <c r="L264" s="157">
        <f t="shared" si="34"/>
        <v>315000</v>
      </c>
      <c r="M264" s="157">
        <f t="shared" si="24"/>
        <v>105000</v>
      </c>
    </row>
    <row r="265" spans="1:13" ht="25.5">
      <c r="A265" s="326" t="s">
        <v>1076</v>
      </c>
      <c r="B265" s="426"/>
      <c r="C265" s="31" t="s">
        <v>1745</v>
      </c>
      <c r="D265" s="427"/>
      <c r="E265" s="427"/>
      <c r="F265" s="427"/>
      <c r="G265" s="427"/>
      <c r="H265" s="427"/>
      <c r="I265" s="427"/>
      <c r="J265" s="427"/>
      <c r="K265" s="157">
        <f t="shared" si="33"/>
        <v>420000</v>
      </c>
      <c r="L265" s="157">
        <f t="shared" si="34"/>
        <v>315000</v>
      </c>
      <c r="M265" s="157">
        <f t="shared" si="24"/>
        <v>105000</v>
      </c>
    </row>
    <row r="266" spans="1:13" ht="15.75">
      <c r="A266" s="326" t="s">
        <v>1738</v>
      </c>
      <c r="B266" s="426"/>
      <c r="C266" s="31" t="s">
        <v>1111</v>
      </c>
      <c r="D266" s="427"/>
      <c r="E266" s="427"/>
      <c r="F266" s="427"/>
      <c r="G266" s="427"/>
      <c r="H266" s="427"/>
      <c r="I266" s="427"/>
      <c r="J266" s="427"/>
      <c r="K266" s="157">
        <f t="shared" si="33"/>
        <v>420000</v>
      </c>
      <c r="L266" s="157">
        <f t="shared" si="34"/>
        <v>315000</v>
      </c>
      <c r="M266" s="157">
        <f aca="true" t="shared" si="35" ref="M266:M358">K266-L266</f>
        <v>105000</v>
      </c>
    </row>
    <row r="267" spans="1:14" s="156" customFormat="1" ht="38.25">
      <c r="A267" s="326" t="s">
        <v>2029</v>
      </c>
      <c r="B267" s="35"/>
      <c r="C267" s="31" t="s">
        <v>296</v>
      </c>
      <c r="D267" s="31"/>
      <c r="E267" s="31"/>
      <c r="F267" s="31"/>
      <c r="G267" s="31"/>
      <c r="H267" s="31"/>
      <c r="I267" s="31"/>
      <c r="J267" s="31"/>
      <c r="K267" s="157">
        <f t="shared" si="33"/>
        <v>420000</v>
      </c>
      <c r="L267" s="157">
        <f t="shared" si="34"/>
        <v>315000</v>
      </c>
      <c r="M267" s="157">
        <f t="shared" si="35"/>
        <v>105000</v>
      </c>
      <c r="N267" s="46"/>
    </row>
    <row r="268" spans="1:13" s="155" customFormat="1" ht="15.75">
      <c r="A268" s="161" t="s">
        <v>2028</v>
      </c>
      <c r="B268" s="33"/>
      <c r="C268" s="160" t="s">
        <v>295</v>
      </c>
      <c r="D268" s="160"/>
      <c r="E268" s="160"/>
      <c r="F268" s="160"/>
      <c r="G268" s="160"/>
      <c r="H268" s="160"/>
      <c r="I268" s="160"/>
      <c r="J268" s="160"/>
      <c r="K268" s="158">
        <f t="shared" si="33"/>
        <v>420000</v>
      </c>
      <c r="L268" s="158">
        <f t="shared" si="34"/>
        <v>315000</v>
      </c>
      <c r="M268" s="164">
        <f t="shared" si="35"/>
        <v>105000</v>
      </c>
    </row>
    <row r="269" spans="1:14" ht="36">
      <c r="A269" s="161" t="s">
        <v>2030</v>
      </c>
      <c r="B269" s="34"/>
      <c r="C269" s="160" t="s">
        <v>294</v>
      </c>
      <c r="D269" s="160"/>
      <c r="E269" s="160"/>
      <c r="F269" s="160"/>
      <c r="G269" s="160"/>
      <c r="H269" s="160"/>
      <c r="I269" s="160"/>
      <c r="J269" s="160"/>
      <c r="K269" s="158">
        <f t="shared" si="33"/>
        <v>420000</v>
      </c>
      <c r="L269" s="158">
        <f t="shared" si="34"/>
        <v>315000</v>
      </c>
      <c r="M269" s="164">
        <f t="shared" si="35"/>
        <v>105000</v>
      </c>
      <c r="N269" s="47">
        <v>211</v>
      </c>
    </row>
    <row r="270" spans="1:13" s="155" customFormat="1" ht="15.75">
      <c r="A270" s="161" t="s">
        <v>1069</v>
      </c>
      <c r="B270" s="33"/>
      <c r="C270" s="160" t="s">
        <v>293</v>
      </c>
      <c r="D270" s="160"/>
      <c r="E270" s="160"/>
      <c r="F270" s="160"/>
      <c r="G270" s="160"/>
      <c r="H270" s="160"/>
      <c r="I270" s="160"/>
      <c r="J270" s="160"/>
      <c r="K270" s="158">
        <f t="shared" si="33"/>
        <v>420000</v>
      </c>
      <c r="L270" s="158">
        <f t="shared" si="34"/>
        <v>315000</v>
      </c>
      <c r="M270" s="164">
        <f t="shared" si="35"/>
        <v>105000</v>
      </c>
    </row>
    <row r="271" spans="1:13" s="155" customFormat="1" ht="15.75">
      <c r="A271" s="161" t="s">
        <v>1742</v>
      </c>
      <c r="B271" s="33"/>
      <c r="C271" s="160" t="s">
        <v>292</v>
      </c>
      <c r="D271" s="160"/>
      <c r="E271" s="160"/>
      <c r="F271" s="160"/>
      <c r="G271" s="160"/>
      <c r="H271" s="160"/>
      <c r="I271" s="160"/>
      <c r="J271" s="160"/>
      <c r="K271" s="158">
        <f t="shared" si="33"/>
        <v>420000</v>
      </c>
      <c r="L271" s="158">
        <f t="shared" si="34"/>
        <v>315000</v>
      </c>
      <c r="M271" s="164">
        <f t="shared" si="35"/>
        <v>105000</v>
      </c>
    </row>
    <row r="272" spans="1:14" ht="24">
      <c r="A272" s="62" t="s">
        <v>588</v>
      </c>
      <c r="B272" s="62"/>
      <c r="C272" s="429" t="s">
        <v>1378</v>
      </c>
      <c r="D272" s="204"/>
      <c r="E272" s="204"/>
      <c r="F272" s="204"/>
      <c r="G272" s="204"/>
      <c r="H272" s="204"/>
      <c r="I272" s="204"/>
      <c r="J272" s="204"/>
      <c r="K272" s="205">
        <v>420000</v>
      </c>
      <c r="L272" s="205">
        <v>315000</v>
      </c>
      <c r="M272" s="205">
        <f t="shared" si="35"/>
        <v>105000</v>
      </c>
      <c r="N272">
        <v>213</v>
      </c>
    </row>
    <row r="273" spans="1:13" ht="15.75">
      <c r="A273" s="57" t="s">
        <v>1040</v>
      </c>
      <c r="B273" s="35"/>
      <c r="C273" s="31" t="s">
        <v>1041</v>
      </c>
      <c r="D273" s="31"/>
      <c r="E273" s="31"/>
      <c r="F273" s="31"/>
      <c r="G273" s="31"/>
      <c r="H273" s="31"/>
      <c r="I273" s="31"/>
      <c r="J273" s="31"/>
      <c r="K273" s="157">
        <f>SUM(K274)</f>
        <v>11497523</v>
      </c>
      <c r="L273" s="157">
        <f>SUM(L274)</f>
        <v>4358380.13</v>
      </c>
      <c r="M273" s="157">
        <f t="shared" si="35"/>
        <v>7139142.87</v>
      </c>
    </row>
    <row r="274" spans="1:13" ht="15.75">
      <c r="A274" s="326" t="s">
        <v>1074</v>
      </c>
      <c r="B274" s="426"/>
      <c r="C274" s="31" t="s">
        <v>1112</v>
      </c>
      <c r="D274" s="427"/>
      <c r="E274" s="427"/>
      <c r="F274" s="427"/>
      <c r="G274" s="427"/>
      <c r="H274" s="427"/>
      <c r="I274" s="427"/>
      <c r="J274" s="427"/>
      <c r="K274" s="157">
        <f>SUM(K275+K287)</f>
        <v>11497523</v>
      </c>
      <c r="L274" s="157">
        <f>SUM(L275+L287)</f>
        <v>4358380.13</v>
      </c>
      <c r="M274" s="157">
        <f>SUM(M275+M287)</f>
        <v>7139142.87</v>
      </c>
    </row>
    <row r="275" spans="1:13" ht="25.5">
      <c r="A275" s="326" t="s">
        <v>1088</v>
      </c>
      <c r="B275" s="426"/>
      <c r="C275" s="31" t="s">
        <v>1380</v>
      </c>
      <c r="D275" s="427"/>
      <c r="E275" s="427"/>
      <c r="F275" s="427"/>
      <c r="G275" s="427"/>
      <c r="H275" s="427"/>
      <c r="I275" s="427"/>
      <c r="J275" s="427"/>
      <c r="K275" s="157">
        <f>SUM(K277)</f>
        <v>5085823</v>
      </c>
      <c r="L275" s="157">
        <f>SUM(L277)</f>
        <v>410325</v>
      </c>
      <c r="M275" s="157">
        <f>SUM(M277)</f>
        <v>4675498</v>
      </c>
    </row>
    <row r="276" spans="1:13" ht="25.5">
      <c r="A276" s="326" t="s">
        <v>1089</v>
      </c>
      <c r="B276" s="426"/>
      <c r="C276" s="31" t="s">
        <v>1379</v>
      </c>
      <c r="D276" s="427"/>
      <c r="E276" s="427"/>
      <c r="F276" s="427"/>
      <c r="G276" s="427"/>
      <c r="H276" s="427"/>
      <c r="I276" s="427"/>
      <c r="J276" s="427"/>
      <c r="K276" s="157">
        <f>SUM(K277)</f>
        <v>5085823</v>
      </c>
      <c r="L276" s="157">
        <f>SUM(L277)</f>
        <v>410325</v>
      </c>
      <c r="M276" s="157">
        <f>SUM(M277)</f>
        <v>4675498</v>
      </c>
    </row>
    <row r="277" spans="1:13" ht="25.5">
      <c r="A277" s="326" t="s">
        <v>1088</v>
      </c>
      <c r="B277" s="426"/>
      <c r="C277" s="31" t="s">
        <v>1381</v>
      </c>
      <c r="D277" s="427"/>
      <c r="E277" s="427"/>
      <c r="F277" s="427"/>
      <c r="G277" s="427"/>
      <c r="H277" s="427"/>
      <c r="I277" s="427"/>
      <c r="J277" s="427"/>
      <c r="K277" s="157">
        <f>SUM(K278+K281+K284)</f>
        <v>5085823</v>
      </c>
      <c r="L277" s="157">
        <f>SUM(L278+L281+L284)</f>
        <v>410325</v>
      </c>
      <c r="M277" s="157">
        <f>SUM(M278+M281+M284)</f>
        <v>4675498</v>
      </c>
    </row>
    <row r="278" spans="1:13" ht="51">
      <c r="A278" s="326" t="s">
        <v>277</v>
      </c>
      <c r="B278" s="426"/>
      <c r="C278" s="31" t="s">
        <v>280</v>
      </c>
      <c r="D278" s="427"/>
      <c r="E278" s="427"/>
      <c r="F278" s="427"/>
      <c r="G278" s="427"/>
      <c r="H278" s="427"/>
      <c r="I278" s="427"/>
      <c r="J278" s="427"/>
      <c r="K278" s="157">
        <f>K279</f>
        <v>2159799</v>
      </c>
      <c r="L278" s="157">
        <f>L279</f>
        <v>0</v>
      </c>
      <c r="M278" s="157">
        <f t="shared" si="35"/>
        <v>2159799</v>
      </c>
    </row>
    <row r="279" spans="1:13" ht="24">
      <c r="A279" s="431" t="s">
        <v>1700</v>
      </c>
      <c r="B279" s="432"/>
      <c r="C279" s="433" t="s">
        <v>279</v>
      </c>
      <c r="D279" s="434"/>
      <c r="E279" s="434"/>
      <c r="F279" s="434"/>
      <c r="G279" s="434"/>
      <c r="H279" s="434"/>
      <c r="I279" s="434"/>
      <c r="J279" s="434"/>
      <c r="K279" s="211">
        <f>K280</f>
        <v>2159799</v>
      </c>
      <c r="L279" s="211">
        <f>L280</f>
        <v>0</v>
      </c>
      <c r="M279" s="157">
        <f t="shared" si="35"/>
        <v>2159799</v>
      </c>
    </row>
    <row r="280" spans="1:13" ht="12.75">
      <c r="A280" s="62" t="s">
        <v>1023</v>
      </c>
      <c r="B280" s="62"/>
      <c r="C280" s="429" t="s">
        <v>278</v>
      </c>
      <c r="D280" s="204"/>
      <c r="E280" s="204"/>
      <c r="F280" s="204"/>
      <c r="G280" s="204"/>
      <c r="H280" s="204"/>
      <c r="I280" s="204"/>
      <c r="J280" s="204"/>
      <c r="K280" s="205">
        <v>2159799</v>
      </c>
      <c r="L280" s="205">
        <v>0</v>
      </c>
      <c r="M280" s="205">
        <f t="shared" si="35"/>
        <v>2159799</v>
      </c>
    </row>
    <row r="281" spans="1:13" ht="38.25">
      <c r="A281" s="326" t="s">
        <v>281</v>
      </c>
      <c r="B281" s="426"/>
      <c r="C281" s="31" t="s">
        <v>282</v>
      </c>
      <c r="D281" s="427"/>
      <c r="E281" s="427"/>
      <c r="F281" s="427"/>
      <c r="G281" s="427"/>
      <c r="H281" s="427"/>
      <c r="I281" s="427"/>
      <c r="J281" s="427"/>
      <c r="K281" s="157">
        <f>K282</f>
        <v>2488184</v>
      </c>
      <c r="L281" s="157">
        <f>L282</f>
        <v>0</v>
      </c>
      <c r="M281" s="157">
        <f t="shared" si="35"/>
        <v>2488184</v>
      </c>
    </row>
    <row r="282" spans="1:13" ht="24">
      <c r="A282" s="431" t="s">
        <v>1700</v>
      </c>
      <c r="B282" s="435"/>
      <c r="C282" s="433" t="s">
        <v>283</v>
      </c>
      <c r="D282" s="433"/>
      <c r="E282" s="433"/>
      <c r="F282" s="433"/>
      <c r="G282" s="433"/>
      <c r="H282" s="433"/>
      <c r="I282" s="433"/>
      <c r="J282" s="433"/>
      <c r="K282" s="211">
        <f>K283</f>
        <v>2488184</v>
      </c>
      <c r="L282" s="211">
        <f>L283</f>
        <v>0</v>
      </c>
      <c r="M282" s="157">
        <f t="shared" si="35"/>
        <v>2488184</v>
      </c>
    </row>
    <row r="283" spans="1:13" ht="12.75">
      <c r="A283" s="62" t="s">
        <v>1023</v>
      </c>
      <c r="B283" s="62"/>
      <c r="C283" s="429" t="s">
        <v>284</v>
      </c>
      <c r="D283" s="204"/>
      <c r="E283" s="204"/>
      <c r="F283" s="204"/>
      <c r="G283" s="204"/>
      <c r="H283" s="204"/>
      <c r="I283" s="204"/>
      <c r="J283" s="204"/>
      <c r="K283" s="205">
        <v>2488184</v>
      </c>
      <c r="L283" s="205">
        <v>0</v>
      </c>
      <c r="M283" s="205">
        <f t="shared" si="35"/>
        <v>2488184</v>
      </c>
    </row>
    <row r="284" spans="1:13" ht="25.5">
      <c r="A284" s="326" t="s">
        <v>409</v>
      </c>
      <c r="B284" s="35"/>
      <c r="C284" s="31" t="s">
        <v>410</v>
      </c>
      <c r="D284" s="31"/>
      <c r="E284" s="31"/>
      <c r="F284" s="31"/>
      <c r="G284" s="31"/>
      <c r="H284" s="31"/>
      <c r="I284" s="31"/>
      <c r="J284" s="31"/>
      <c r="K284" s="157">
        <f>K285</f>
        <v>437840</v>
      </c>
      <c r="L284" s="157">
        <f>L285</f>
        <v>410325</v>
      </c>
      <c r="M284" s="157">
        <f t="shared" si="35"/>
        <v>27515</v>
      </c>
    </row>
    <row r="285" spans="1:13" ht="25.5">
      <c r="A285" s="436" t="s">
        <v>1700</v>
      </c>
      <c r="B285" s="34"/>
      <c r="C285" s="160" t="s">
        <v>1661</v>
      </c>
      <c r="D285" s="160"/>
      <c r="E285" s="160"/>
      <c r="F285" s="160"/>
      <c r="G285" s="160"/>
      <c r="H285" s="160"/>
      <c r="I285" s="160"/>
      <c r="J285" s="160"/>
      <c r="K285" s="158">
        <f>K286</f>
        <v>437840</v>
      </c>
      <c r="L285" s="158">
        <f>L286</f>
        <v>410325</v>
      </c>
      <c r="M285" s="158">
        <f t="shared" si="35"/>
        <v>27515</v>
      </c>
    </row>
    <row r="286" spans="1:13" ht="12.75">
      <c r="A286" s="62" t="s">
        <v>1023</v>
      </c>
      <c r="B286" s="62"/>
      <c r="C286" s="429" t="s">
        <v>1662</v>
      </c>
      <c r="D286" s="204"/>
      <c r="E286" s="204"/>
      <c r="F286" s="204"/>
      <c r="G286" s="204"/>
      <c r="H286" s="204"/>
      <c r="I286" s="204"/>
      <c r="J286" s="204"/>
      <c r="K286" s="205">
        <v>437840</v>
      </c>
      <c r="L286" s="205">
        <v>410325</v>
      </c>
      <c r="M286" s="205">
        <f t="shared" si="35"/>
        <v>27515</v>
      </c>
    </row>
    <row r="287" spans="1:13" ht="51">
      <c r="A287" s="326" t="s">
        <v>1075</v>
      </c>
      <c r="B287" s="426"/>
      <c r="C287" s="31" t="s">
        <v>1113</v>
      </c>
      <c r="D287" s="427"/>
      <c r="E287" s="427"/>
      <c r="F287" s="427"/>
      <c r="G287" s="427"/>
      <c r="H287" s="427"/>
      <c r="I287" s="427"/>
      <c r="J287" s="427"/>
      <c r="K287" s="157">
        <f>SUM(K288)</f>
        <v>6411700</v>
      </c>
      <c r="L287" s="157">
        <f>SUM(L288)</f>
        <v>3948055.13</v>
      </c>
      <c r="M287" s="157">
        <f>K287-L287</f>
        <v>2463644.87</v>
      </c>
    </row>
    <row r="288" spans="1:13" ht="25.5">
      <c r="A288" s="326" t="s">
        <v>1076</v>
      </c>
      <c r="B288" s="426"/>
      <c r="C288" s="31" t="s">
        <v>1114</v>
      </c>
      <c r="D288" s="427"/>
      <c r="E288" s="427"/>
      <c r="F288" s="427"/>
      <c r="G288" s="427"/>
      <c r="H288" s="427"/>
      <c r="I288" s="427"/>
      <c r="J288" s="427"/>
      <c r="K288" s="157">
        <f>SUM(K289)</f>
        <v>6411700</v>
      </c>
      <c r="L288" s="157">
        <f>SUM(L289)</f>
        <v>3948055.13</v>
      </c>
      <c r="M288" s="157">
        <f>K288-L288</f>
        <v>2463644.87</v>
      </c>
    </row>
    <row r="289" spans="1:13" ht="15.75">
      <c r="A289" s="326" t="s">
        <v>1077</v>
      </c>
      <c r="B289" s="426"/>
      <c r="C289" s="31" t="s">
        <v>1115</v>
      </c>
      <c r="D289" s="427"/>
      <c r="E289" s="427"/>
      <c r="F289" s="427"/>
      <c r="G289" s="427"/>
      <c r="H289" s="427"/>
      <c r="I289" s="427"/>
      <c r="J289" s="427"/>
      <c r="K289" s="157">
        <f>SUM(K290+K300+K308+K311)</f>
        <v>6411700</v>
      </c>
      <c r="L289" s="157">
        <f>SUM(L290+L300+L308+L311)</f>
        <v>3948055.13</v>
      </c>
      <c r="M289" s="157">
        <f>SUM(M290+M300+M308+M311)</f>
        <v>2463644.87</v>
      </c>
    </row>
    <row r="290" spans="1:13" s="156" customFormat="1" ht="15.75">
      <c r="A290" s="326" t="s">
        <v>2031</v>
      </c>
      <c r="B290" s="35"/>
      <c r="C290" s="31" t="s">
        <v>1384</v>
      </c>
      <c r="D290" s="31"/>
      <c r="E290" s="31"/>
      <c r="F290" s="31"/>
      <c r="G290" s="31"/>
      <c r="H290" s="31"/>
      <c r="I290" s="31"/>
      <c r="J290" s="31"/>
      <c r="K290" s="157">
        <f aca="true" t="shared" si="36" ref="K290:L292">SUM(K291)</f>
        <v>4980468.29</v>
      </c>
      <c r="L290" s="157">
        <f t="shared" si="36"/>
        <v>3020755.91</v>
      </c>
      <c r="M290" s="157">
        <f t="shared" si="35"/>
        <v>1959712.38</v>
      </c>
    </row>
    <row r="291" spans="1:13" ht="24">
      <c r="A291" s="161" t="s">
        <v>1324</v>
      </c>
      <c r="B291" s="30"/>
      <c r="C291" s="160" t="s">
        <v>1385</v>
      </c>
      <c r="D291" s="31"/>
      <c r="E291" s="31"/>
      <c r="F291" s="31"/>
      <c r="G291" s="31"/>
      <c r="H291" s="31"/>
      <c r="I291" s="31"/>
      <c r="J291" s="31"/>
      <c r="K291" s="158">
        <f t="shared" si="36"/>
        <v>4980468.29</v>
      </c>
      <c r="L291" s="158">
        <f t="shared" si="36"/>
        <v>3020755.91</v>
      </c>
      <c r="M291" s="164">
        <f t="shared" si="35"/>
        <v>1959712.38</v>
      </c>
    </row>
    <row r="292" spans="1:13" ht="24">
      <c r="A292" s="161" t="s">
        <v>1325</v>
      </c>
      <c r="B292" s="30"/>
      <c r="C292" s="160" t="s">
        <v>1386</v>
      </c>
      <c r="D292" s="31"/>
      <c r="E292" s="31"/>
      <c r="F292" s="31"/>
      <c r="G292" s="31"/>
      <c r="H292" s="31"/>
      <c r="I292" s="31"/>
      <c r="J292" s="31"/>
      <c r="K292" s="158">
        <f t="shared" si="36"/>
        <v>4980468.29</v>
      </c>
      <c r="L292" s="158">
        <f t="shared" si="36"/>
        <v>3020755.91</v>
      </c>
      <c r="M292" s="164">
        <f t="shared" si="35"/>
        <v>1959712.38</v>
      </c>
    </row>
    <row r="293" spans="1:13" ht="24">
      <c r="A293" s="161" t="s">
        <v>1700</v>
      </c>
      <c r="B293" s="30"/>
      <c r="C293" s="160" t="s">
        <v>1387</v>
      </c>
      <c r="D293" s="31"/>
      <c r="E293" s="31"/>
      <c r="F293" s="31"/>
      <c r="G293" s="31"/>
      <c r="H293" s="31"/>
      <c r="I293" s="31"/>
      <c r="J293" s="31"/>
      <c r="K293" s="158">
        <f>SUM(K294+K298)</f>
        <v>4980468.29</v>
      </c>
      <c r="L293" s="158">
        <f>SUM(L294+L298)</f>
        <v>3020755.91</v>
      </c>
      <c r="M293" s="164">
        <f t="shared" si="35"/>
        <v>1959712.38</v>
      </c>
    </row>
    <row r="294" spans="1:13" ht="15.75">
      <c r="A294" s="165" t="s">
        <v>1069</v>
      </c>
      <c r="B294" s="33"/>
      <c r="C294" s="160" t="s">
        <v>1388</v>
      </c>
      <c r="D294" s="160"/>
      <c r="E294" s="160"/>
      <c r="F294" s="160"/>
      <c r="G294" s="160"/>
      <c r="H294" s="160"/>
      <c r="I294" s="160"/>
      <c r="J294" s="160"/>
      <c r="K294" s="158">
        <f>SUM(K295)</f>
        <v>4740468.29</v>
      </c>
      <c r="L294" s="158">
        <f>SUM(L295)</f>
        <v>3020755.91</v>
      </c>
      <c r="M294" s="164">
        <f t="shared" si="35"/>
        <v>1719712.38</v>
      </c>
    </row>
    <row r="295" spans="1:13" s="159" customFormat="1" ht="15.75">
      <c r="A295" s="161" t="s">
        <v>1081</v>
      </c>
      <c r="B295" s="30"/>
      <c r="C295" s="160" t="s">
        <v>1389</v>
      </c>
      <c r="D295" s="31"/>
      <c r="E295" s="31"/>
      <c r="F295" s="31"/>
      <c r="G295" s="31"/>
      <c r="H295" s="31"/>
      <c r="I295" s="31"/>
      <c r="J295" s="31"/>
      <c r="K295" s="158">
        <f>SUM(K296:K297)</f>
        <v>4740468.29</v>
      </c>
      <c r="L295" s="158">
        <f>SUM(L296:L297)</f>
        <v>3020755.91</v>
      </c>
      <c r="M295" s="164">
        <f t="shared" si="35"/>
        <v>1719712.38</v>
      </c>
    </row>
    <row r="296" spans="1:13" ht="12.75">
      <c r="A296" s="62" t="s">
        <v>1023</v>
      </c>
      <c r="B296" s="62"/>
      <c r="C296" s="429" t="s">
        <v>1390</v>
      </c>
      <c r="D296" s="204"/>
      <c r="E296" s="204"/>
      <c r="F296" s="204"/>
      <c r="G296" s="204"/>
      <c r="H296" s="204"/>
      <c r="I296" s="204"/>
      <c r="J296" s="204"/>
      <c r="K296" s="205">
        <v>4341768.29</v>
      </c>
      <c r="L296" s="205">
        <v>2973883.31</v>
      </c>
      <c r="M296" s="205">
        <f t="shared" si="35"/>
        <v>1367884.98</v>
      </c>
    </row>
    <row r="297" spans="1:13" ht="12.75">
      <c r="A297" s="62" t="s">
        <v>1012</v>
      </c>
      <c r="B297" s="62"/>
      <c r="C297" s="429" t="s">
        <v>1391</v>
      </c>
      <c r="D297" s="204"/>
      <c r="E297" s="204"/>
      <c r="F297" s="204"/>
      <c r="G297" s="204"/>
      <c r="H297" s="204"/>
      <c r="I297" s="204"/>
      <c r="J297" s="204"/>
      <c r="K297" s="205">
        <v>398700</v>
      </c>
      <c r="L297" s="205">
        <v>46872.6</v>
      </c>
      <c r="M297" s="205">
        <f t="shared" si="35"/>
        <v>351827.4</v>
      </c>
    </row>
    <row r="298" spans="1:13" s="159" customFormat="1" ht="15.75">
      <c r="A298" s="161" t="s">
        <v>1331</v>
      </c>
      <c r="B298" s="30"/>
      <c r="C298" s="160" t="s">
        <v>1392</v>
      </c>
      <c r="D298" s="31"/>
      <c r="E298" s="31"/>
      <c r="F298" s="31"/>
      <c r="G298" s="31"/>
      <c r="H298" s="31"/>
      <c r="I298" s="31"/>
      <c r="J298" s="31"/>
      <c r="K298" s="158">
        <f>SUM(K299)</f>
        <v>240000</v>
      </c>
      <c r="L298" s="158">
        <f>SUM(L299)</f>
        <v>0</v>
      </c>
      <c r="M298" s="164">
        <f t="shared" si="35"/>
        <v>240000</v>
      </c>
    </row>
    <row r="299" spans="1:13" ht="12.75">
      <c r="A299" s="62" t="s">
        <v>1013</v>
      </c>
      <c r="B299" s="62"/>
      <c r="C299" s="429" t="s">
        <v>1393</v>
      </c>
      <c r="D299" s="204"/>
      <c r="E299" s="204"/>
      <c r="F299" s="204"/>
      <c r="G299" s="204"/>
      <c r="H299" s="204"/>
      <c r="I299" s="204"/>
      <c r="J299" s="204"/>
      <c r="K299" s="205">
        <v>240000</v>
      </c>
      <c r="L299" s="205">
        <v>0</v>
      </c>
      <c r="M299" s="205">
        <f t="shared" si="35"/>
        <v>240000</v>
      </c>
    </row>
    <row r="300" spans="1:13" s="156" customFormat="1" ht="38.25">
      <c r="A300" s="326" t="s">
        <v>2032</v>
      </c>
      <c r="B300" s="35"/>
      <c r="C300" s="31" t="s">
        <v>812</v>
      </c>
      <c r="D300" s="31"/>
      <c r="E300" s="31"/>
      <c r="F300" s="31"/>
      <c r="G300" s="31"/>
      <c r="H300" s="31"/>
      <c r="I300" s="31"/>
      <c r="J300" s="31"/>
      <c r="K300" s="157">
        <f aca="true" t="shared" si="37" ref="K300:L304">SUM(K301)</f>
        <v>1039000</v>
      </c>
      <c r="L300" s="157">
        <f t="shared" si="37"/>
        <v>790524.22</v>
      </c>
      <c r="M300" s="157">
        <f t="shared" si="35"/>
        <v>248475.78000000003</v>
      </c>
    </row>
    <row r="301" spans="1:13" ht="24">
      <c r="A301" s="161" t="s">
        <v>1324</v>
      </c>
      <c r="B301" s="30"/>
      <c r="C301" s="160" t="s">
        <v>1592</v>
      </c>
      <c r="D301" s="31"/>
      <c r="E301" s="31"/>
      <c r="F301" s="31"/>
      <c r="G301" s="31"/>
      <c r="H301" s="31"/>
      <c r="I301" s="31"/>
      <c r="J301" s="31"/>
      <c r="K301" s="158">
        <f t="shared" si="37"/>
        <v>1039000</v>
      </c>
      <c r="L301" s="158">
        <f t="shared" si="37"/>
        <v>790524.22</v>
      </c>
      <c r="M301" s="164">
        <f t="shared" si="35"/>
        <v>248475.78000000003</v>
      </c>
    </row>
    <row r="302" spans="1:13" ht="24">
      <c r="A302" s="161" t="s">
        <v>1325</v>
      </c>
      <c r="B302" s="30"/>
      <c r="C302" s="160" t="s">
        <v>1593</v>
      </c>
      <c r="D302" s="31"/>
      <c r="E302" s="31"/>
      <c r="F302" s="31"/>
      <c r="G302" s="31"/>
      <c r="H302" s="31"/>
      <c r="I302" s="31"/>
      <c r="J302" s="31"/>
      <c r="K302" s="158">
        <f t="shared" si="37"/>
        <v>1039000</v>
      </c>
      <c r="L302" s="158">
        <f t="shared" si="37"/>
        <v>790524.22</v>
      </c>
      <c r="M302" s="164">
        <f t="shared" si="35"/>
        <v>248475.78000000003</v>
      </c>
    </row>
    <row r="303" spans="1:13" ht="24">
      <c r="A303" s="161" t="s">
        <v>1700</v>
      </c>
      <c r="B303" s="35"/>
      <c r="C303" s="160" t="s">
        <v>813</v>
      </c>
      <c r="D303" s="160"/>
      <c r="E303" s="160"/>
      <c r="F303" s="160"/>
      <c r="G303" s="160"/>
      <c r="H303" s="160"/>
      <c r="I303" s="160"/>
      <c r="J303" s="160"/>
      <c r="K303" s="158">
        <f t="shared" si="37"/>
        <v>1039000</v>
      </c>
      <c r="L303" s="158">
        <f t="shared" si="37"/>
        <v>790524.22</v>
      </c>
      <c r="M303" s="164">
        <f t="shared" si="35"/>
        <v>248475.78000000003</v>
      </c>
    </row>
    <row r="304" spans="1:13" ht="15.75">
      <c r="A304" s="165" t="s">
        <v>1069</v>
      </c>
      <c r="B304" s="33"/>
      <c r="C304" s="160" t="s">
        <v>1594</v>
      </c>
      <c r="D304" s="160"/>
      <c r="E304" s="160"/>
      <c r="F304" s="160"/>
      <c r="G304" s="160"/>
      <c r="H304" s="160"/>
      <c r="I304" s="160"/>
      <c r="J304" s="160"/>
      <c r="K304" s="158">
        <f t="shared" si="37"/>
        <v>1039000</v>
      </c>
      <c r="L304" s="158">
        <f t="shared" si="37"/>
        <v>790524.22</v>
      </c>
      <c r="M304" s="164">
        <f t="shared" si="35"/>
        <v>248475.78000000003</v>
      </c>
    </row>
    <row r="305" spans="1:13" s="159" customFormat="1" ht="15.75">
      <c r="A305" s="161" t="s">
        <v>1081</v>
      </c>
      <c r="B305" s="30"/>
      <c r="C305" s="160" t="s">
        <v>1595</v>
      </c>
      <c r="D305" s="31"/>
      <c r="E305" s="31"/>
      <c r="F305" s="31"/>
      <c r="G305" s="31"/>
      <c r="H305" s="31"/>
      <c r="I305" s="31"/>
      <c r="J305" s="31"/>
      <c r="K305" s="158">
        <f>SUM(K306:K307)</f>
        <v>1039000</v>
      </c>
      <c r="L305" s="158">
        <f>SUM(L306:L307)</f>
        <v>790524.22</v>
      </c>
      <c r="M305" s="164">
        <f t="shared" si="35"/>
        <v>248475.78000000003</v>
      </c>
    </row>
    <row r="306" spans="1:13" ht="12.75">
      <c r="A306" s="62" t="s">
        <v>1023</v>
      </c>
      <c r="B306" s="62"/>
      <c r="C306" s="429" t="s">
        <v>814</v>
      </c>
      <c r="D306" s="204"/>
      <c r="E306" s="204"/>
      <c r="F306" s="204"/>
      <c r="G306" s="204"/>
      <c r="H306" s="204"/>
      <c r="I306" s="204"/>
      <c r="J306" s="204"/>
      <c r="K306" s="205">
        <v>898800</v>
      </c>
      <c r="L306" s="205">
        <v>767524.22</v>
      </c>
      <c r="M306" s="205">
        <f t="shared" si="35"/>
        <v>131275.78000000003</v>
      </c>
    </row>
    <row r="307" spans="1:13" ht="12.75">
      <c r="A307" s="62" t="s">
        <v>1012</v>
      </c>
      <c r="B307" s="62"/>
      <c r="C307" s="429" t="s">
        <v>815</v>
      </c>
      <c r="D307" s="204"/>
      <c r="E307" s="204"/>
      <c r="F307" s="204"/>
      <c r="G307" s="204"/>
      <c r="H307" s="204"/>
      <c r="I307" s="204"/>
      <c r="J307" s="204"/>
      <c r="K307" s="205">
        <v>140200</v>
      </c>
      <c r="L307" s="205">
        <v>23000</v>
      </c>
      <c r="M307" s="205">
        <f t="shared" si="35"/>
        <v>117200</v>
      </c>
    </row>
    <row r="308" spans="1:13" ht="48">
      <c r="A308" s="186" t="s">
        <v>1550</v>
      </c>
      <c r="B308" s="187"/>
      <c r="C308" s="188" t="s">
        <v>1551</v>
      </c>
      <c r="D308" s="189"/>
      <c r="E308" s="189"/>
      <c r="F308" s="189"/>
      <c r="G308" s="189"/>
      <c r="H308" s="189"/>
      <c r="I308" s="189"/>
      <c r="J308" s="189"/>
      <c r="K308" s="191">
        <f>K309</f>
        <v>145931.71</v>
      </c>
      <c r="L308" s="191">
        <f>L309</f>
        <v>136775</v>
      </c>
      <c r="M308" s="191">
        <f t="shared" si="35"/>
        <v>9156.709999999992</v>
      </c>
    </row>
    <row r="309" spans="1:13" ht="24">
      <c r="A309" s="161" t="s">
        <v>1700</v>
      </c>
      <c r="B309" s="161"/>
      <c r="C309" s="183" t="s">
        <v>1552</v>
      </c>
      <c r="D309" s="185"/>
      <c r="E309" s="185"/>
      <c r="F309" s="185"/>
      <c r="G309" s="185"/>
      <c r="H309" s="185"/>
      <c r="I309" s="185"/>
      <c r="J309" s="185"/>
      <c r="K309" s="192">
        <f>K310</f>
        <v>145931.71</v>
      </c>
      <c r="L309" s="192">
        <f>L310</f>
        <v>136775</v>
      </c>
      <c r="M309" s="192">
        <f t="shared" si="35"/>
        <v>9156.709999999992</v>
      </c>
    </row>
    <row r="310" spans="1:13" ht="12.75">
      <c r="A310" s="62" t="s">
        <v>1023</v>
      </c>
      <c r="B310" s="62"/>
      <c r="C310" s="429" t="s">
        <v>1553</v>
      </c>
      <c r="D310" s="204"/>
      <c r="E310" s="204"/>
      <c r="F310" s="204"/>
      <c r="G310" s="204"/>
      <c r="H310" s="204"/>
      <c r="I310" s="204"/>
      <c r="J310" s="204"/>
      <c r="K310" s="205">
        <v>145931.71</v>
      </c>
      <c r="L310" s="205">
        <v>136775</v>
      </c>
      <c r="M310" s="205">
        <f t="shared" si="35"/>
        <v>9156.709999999992</v>
      </c>
    </row>
    <row r="311" spans="1:13" ht="72">
      <c r="A311" s="206" t="s">
        <v>1663</v>
      </c>
      <c r="B311" s="186"/>
      <c r="C311" s="188" t="s">
        <v>1664</v>
      </c>
      <c r="D311" s="194"/>
      <c r="E311" s="194"/>
      <c r="F311" s="194"/>
      <c r="G311" s="194"/>
      <c r="H311" s="194"/>
      <c r="I311" s="194"/>
      <c r="J311" s="194"/>
      <c r="K311" s="191">
        <f>K312</f>
        <v>246300</v>
      </c>
      <c r="L311" s="191">
        <f>SUM(L312)</f>
        <v>0</v>
      </c>
      <c r="M311" s="191">
        <f t="shared" si="35"/>
        <v>246300</v>
      </c>
    </row>
    <row r="312" spans="1:13" ht="24">
      <c r="A312" s="62" t="s">
        <v>1700</v>
      </c>
      <c r="B312" s="62"/>
      <c r="C312" s="203" t="s">
        <v>1665</v>
      </c>
      <c r="D312" s="204"/>
      <c r="E312" s="204"/>
      <c r="F312" s="204"/>
      <c r="G312" s="204"/>
      <c r="H312" s="204"/>
      <c r="I312" s="204"/>
      <c r="J312" s="204"/>
      <c r="K312" s="205">
        <f>K313</f>
        <v>246300</v>
      </c>
      <c r="L312" s="157">
        <f>SUM(L313)</f>
        <v>0</v>
      </c>
      <c r="M312" s="192">
        <f t="shared" si="35"/>
        <v>246300</v>
      </c>
    </row>
    <row r="313" spans="1:13" ht="12.75">
      <c r="A313" s="62" t="s">
        <v>1023</v>
      </c>
      <c r="B313" s="62"/>
      <c r="C313" s="429" t="s">
        <v>1666</v>
      </c>
      <c r="D313" s="204"/>
      <c r="E313" s="204"/>
      <c r="F313" s="204"/>
      <c r="G313" s="204"/>
      <c r="H313" s="204"/>
      <c r="I313" s="204"/>
      <c r="J313" s="204"/>
      <c r="K313" s="205">
        <v>246300</v>
      </c>
      <c r="L313" s="205">
        <f>SUM(L314)</f>
        <v>0</v>
      </c>
      <c r="M313" s="205">
        <f t="shared" si="35"/>
        <v>246300</v>
      </c>
    </row>
    <row r="314" spans="1:14" ht="31.5">
      <c r="A314" s="57" t="s">
        <v>364</v>
      </c>
      <c r="B314" s="35"/>
      <c r="C314" s="31" t="s">
        <v>386</v>
      </c>
      <c r="D314" s="31"/>
      <c r="E314" s="31"/>
      <c r="F314" s="31"/>
      <c r="G314" s="31"/>
      <c r="H314" s="31"/>
      <c r="I314" s="31"/>
      <c r="J314" s="31"/>
      <c r="K314" s="157">
        <f aca="true" t="shared" si="38" ref="K314:K324">SUM(K315)</f>
        <v>75000</v>
      </c>
      <c r="L314" s="157">
        <f aca="true" t="shared" si="39" ref="L314:L324">SUM(L315)</f>
        <v>0</v>
      </c>
      <c r="M314" s="157">
        <f t="shared" si="35"/>
        <v>75000</v>
      </c>
      <c r="N314" s="29"/>
    </row>
    <row r="315" spans="1:13" ht="15.75">
      <c r="A315" s="326" t="s">
        <v>1074</v>
      </c>
      <c r="B315" s="426"/>
      <c r="C315" s="31" t="s">
        <v>1116</v>
      </c>
      <c r="D315" s="427"/>
      <c r="E315" s="427"/>
      <c r="F315" s="427"/>
      <c r="G315" s="427"/>
      <c r="H315" s="427"/>
      <c r="I315" s="427"/>
      <c r="J315" s="427"/>
      <c r="K315" s="157">
        <f t="shared" si="38"/>
        <v>75000</v>
      </c>
      <c r="L315" s="157">
        <f t="shared" si="39"/>
        <v>0</v>
      </c>
      <c r="M315" s="157">
        <f t="shared" si="35"/>
        <v>75000</v>
      </c>
    </row>
    <row r="316" spans="1:13" ht="51">
      <c r="A316" s="326" t="s">
        <v>1075</v>
      </c>
      <c r="B316" s="426"/>
      <c r="C316" s="31" t="s">
        <v>1589</v>
      </c>
      <c r="D316" s="427"/>
      <c r="E316" s="427"/>
      <c r="F316" s="427"/>
      <c r="G316" s="427"/>
      <c r="H316" s="427"/>
      <c r="I316" s="427"/>
      <c r="J316" s="427"/>
      <c r="K316" s="157">
        <f t="shared" si="38"/>
        <v>75000</v>
      </c>
      <c r="L316" s="157">
        <f t="shared" si="39"/>
        <v>0</v>
      </c>
      <c r="M316" s="157">
        <f t="shared" si="35"/>
        <v>75000</v>
      </c>
    </row>
    <row r="317" spans="1:13" ht="25.5">
      <c r="A317" s="326" t="s">
        <v>1076</v>
      </c>
      <c r="B317" s="426"/>
      <c r="C317" s="31" t="s">
        <v>1590</v>
      </c>
      <c r="D317" s="427"/>
      <c r="E317" s="427"/>
      <c r="F317" s="427"/>
      <c r="G317" s="427"/>
      <c r="H317" s="427"/>
      <c r="I317" s="427"/>
      <c r="J317" s="427"/>
      <c r="K317" s="157">
        <f t="shared" si="38"/>
        <v>75000</v>
      </c>
      <c r="L317" s="157">
        <f t="shared" si="39"/>
        <v>0</v>
      </c>
      <c r="M317" s="157">
        <f t="shared" si="35"/>
        <v>75000</v>
      </c>
    </row>
    <row r="318" spans="1:13" ht="15.75">
      <c r="A318" s="326" t="s">
        <v>1077</v>
      </c>
      <c r="B318" s="426"/>
      <c r="C318" s="31" t="s">
        <v>1591</v>
      </c>
      <c r="D318" s="427"/>
      <c r="E318" s="427"/>
      <c r="F318" s="427"/>
      <c r="G318" s="427"/>
      <c r="H318" s="427"/>
      <c r="I318" s="427"/>
      <c r="J318" s="427"/>
      <c r="K318" s="157">
        <f t="shared" si="38"/>
        <v>75000</v>
      </c>
      <c r="L318" s="157">
        <f t="shared" si="39"/>
        <v>0</v>
      </c>
      <c r="M318" s="157">
        <f t="shared" si="35"/>
        <v>75000</v>
      </c>
    </row>
    <row r="319" spans="1:14" s="156" customFormat="1" ht="25.5">
      <c r="A319" s="326" t="s">
        <v>870</v>
      </c>
      <c r="B319" s="35"/>
      <c r="C319" s="31" t="s">
        <v>1835</v>
      </c>
      <c r="D319" s="31"/>
      <c r="E319" s="31"/>
      <c r="F319" s="31"/>
      <c r="G319" s="31"/>
      <c r="H319" s="31"/>
      <c r="I319" s="31"/>
      <c r="J319" s="31"/>
      <c r="K319" s="157">
        <f t="shared" si="38"/>
        <v>75000</v>
      </c>
      <c r="L319" s="157">
        <f t="shared" si="39"/>
        <v>0</v>
      </c>
      <c r="M319" s="157">
        <f t="shared" si="35"/>
        <v>75000</v>
      </c>
      <c r="N319" s="46"/>
    </row>
    <row r="320" spans="1:13" ht="24">
      <c r="A320" s="161" t="s">
        <v>1324</v>
      </c>
      <c r="B320" s="30"/>
      <c r="C320" s="160" t="s">
        <v>1596</v>
      </c>
      <c r="D320" s="31"/>
      <c r="E320" s="31"/>
      <c r="F320" s="31"/>
      <c r="G320" s="31"/>
      <c r="H320" s="31"/>
      <c r="I320" s="31"/>
      <c r="J320" s="31"/>
      <c r="K320" s="158">
        <f t="shared" si="38"/>
        <v>75000</v>
      </c>
      <c r="L320" s="158">
        <f t="shared" si="39"/>
        <v>0</v>
      </c>
      <c r="M320" s="164">
        <f t="shared" si="35"/>
        <v>75000</v>
      </c>
    </row>
    <row r="321" spans="1:13" ht="24">
      <c r="A321" s="161" t="s">
        <v>1325</v>
      </c>
      <c r="B321" s="30"/>
      <c r="C321" s="160" t="s">
        <v>1597</v>
      </c>
      <c r="D321" s="31"/>
      <c r="E321" s="31"/>
      <c r="F321" s="31"/>
      <c r="G321" s="31"/>
      <c r="H321" s="31"/>
      <c r="I321" s="31"/>
      <c r="J321" s="31"/>
      <c r="K321" s="158">
        <f t="shared" si="38"/>
        <v>75000</v>
      </c>
      <c r="L321" s="158">
        <f t="shared" si="39"/>
        <v>0</v>
      </c>
      <c r="M321" s="164">
        <f t="shared" si="35"/>
        <v>75000</v>
      </c>
    </row>
    <row r="322" spans="1:14" ht="24">
      <c r="A322" s="161" t="s">
        <v>1700</v>
      </c>
      <c r="B322" s="35"/>
      <c r="C322" s="160" t="s">
        <v>1834</v>
      </c>
      <c r="D322" s="160"/>
      <c r="E322" s="160"/>
      <c r="F322" s="160"/>
      <c r="G322" s="160"/>
      <c r="H322" s="160"/>
      <c r="I322" s="160"/>
      <c r="J322" s="160"/>
      <c r="K322" s="158">
        <f t="shared" si="38"/>
        <v>75000</v>
      </c>
      <c r="L322" s="158">
        <f t="shared" si="39"/>
        <v>0</v>
      </c>
      <c r="M322" s="164">
        <f t="shared" si="35"/>
        <v>75000</v>
      </c>
      <c r="N322" s="29"/>
    </row>
    <row r="323" spans="1:13" ht="15.75">
      <c r="A323" s="165" t="s">
        <v>1069</v>
      </c>
      <c r="B323" s="33"/>
      <c r="C323" s="160" t="s">
        <v>1598</v>
      </c>
      <c r="D323" s="160"/>
      <c r="E323" s="160"/>
      <c r="F323" s="160"/>
      <c r="G323" s="160"/>
      <c r="H323" s="160"/>
      <c r="I323" s="160"/>
      <c r="J323" s="160"/>
      <c r="K323" s="158">
        <f t="shared" si="38"/>
        <v>75000</v>
      </c>
      <c r="L323" s="158">
        <f t="shared" si="39"/>
        <v>0</v>
      </c>
      <c r="M323" s="164">
        <f t="shared" si="35"/>
        <v>75000</v>
      </c>
    </row>
    <row r="324" spans="1:13" s="159" customFormat="1" ht="15.75">
      <c r="A324" s="161" t="s">
        <v>1081</v>
      </c>
      <c r="B324" s="30"/>
      <c r="C324" s="160" t="s">
        <v>1599</v>
      </c>
      <c r="D324" s="31"/>
      <c r="E324" s="31"/>
      <c r="F324" s="31"/>
      <c r="G324" s="31"/>
      <c r="H324" s="31"/>
      <c r="I324" s="31"/>
      <c r="J324" s="31"/>
      <c r="K324" s="158">
        <f t="shared" si="38"/>
        <v>75000</v>
      </c>
      <c r="L324" s="158">
        <f t="shared" si="39"/>
        <v>0</v>
      </c>
      <c r="M324" s="164">
        <f t="shared" si="35"/>
        <v>75000</v>
      </c>
    </row>
    <row r="325" spans="1:13" ht="12.75">
      <c r="A325" s="62" t="s">
        <v>1012</v>
      </c>
      <c r="B325" s="62"/>
      <c r="C325" s="429" t="s">
        <v>1836</v>
      </c>
      <c r="D325" s="204"/>
      <c r="E325" s="204"/>
      <c r="F325" s="204"/>
      <c r="G325" s="204"/>
      <c r="H325" s="204"/>
      <c r="I325" s="204"/>
      <c r="J325" s="204"/>
      <c r="K325" s="205">
        <v>75000</v>
      </c>
      <c r="L325" s="205">
        <v>0</v>
      </c>
      <c r="M325" s="205">
        <f t="shared" si="35"/>
        <v>75000</v>
      </c>
    </row>
    <row r="326" spans="1:13" ht="31.5">
      <c r="A326" s="57" t="s">
        <v>1601</v>
      </c>
      <c r="B326" s="35"/>
      <c r="C326" s="31" t="s">
        <v>1600</v>
      </c>
      <c r="D326" s="31"/>
      <c r="E326" s="31"/>
      <c r="F326" s="31"/>
      <c r="G326" s="31"/>
      <c r="H326" s="31"/>
      <c r="I326" s="31"/>
      <c r="J326" s="31"/>
      <c r="K326" s="157">
        <f>K327+K372+K403</f>
        <v>31787486.2</v>
      </c>
      <c r="L326" s="157">
        <f>L327+L372+L403</f>
        <v>11255267.82</v>
      </c>
      <c r="M326" s="157">
        <f t="shared" si="35"/>
        <v>20532218.38</v>
      </c>
    </row>
    <row r="327" spans="1:13" ht="15.75">
      <c r="A327" s="57" t="s">
        <v>1020</v>
      </c>
      <c r="B327" s="35"/>
      <c r="C327" s="31" t="s">
        <v>365</v>
      </c>
      <c r="D327" s="31"/>
      <c r="E327" s="31"/>
      <c r="F327" s="31"/>
      <c r="G327" s="31"/>
      <c r="H327" s="31"/>
      <c r="I327" s="31"/>
      <c r="J327" s="31"/>
      <c r="K327" s="157">
        <f>SUM(K328)</f>
        <v>7796646</v>
      </c>
      <c r="L327" s="157">
        <f>SUM(L328)</f>
        <v>1346056.5</v>
      </c>
      <c r="M327" s="157">
        <f t="shared" si="35"/>
        <v>6450589.5</v>
      </c>
    </row>
    <row r="328" spans="1:13" ht="15.75">
      <c r="A328" s="326" t="s">
        <v>1074</v>
      </c>
      <c r="B328" s="426"/>
      <c r="C328" s="31" t="s">
        <v>1602</v>
      </c>
      <c r="D328" s="427"/>
      <c r="E328" s="427"/>
      <c r="F328" s="427"/>
      <c r="G328" s="427"/>
      <c r="H328" s="427"/>
      <c r="I328" s="427"/>
      <c r="J328" s="427"/>
      <c r="K328" s="157">
        <f>SUM(K329+K338)</f>
        <v>7796646</v>
      </c>
      <c r="L328" s="157">
        <f>SUM(L329+L338)</f>
        <v>1346056.5</v>
      </c>
      <c r="M328" s="157">
        <f t="shared" si="35"/>
        <v>6450589.5</v>
      </c>
    </row>
    <row r="329" spans="1:13" ht="25.5">
      <c r="A329" s="326" t="s">
        <v>1088</v>
      </c>
      <c r="B329" s="426"/>
      <c r="C329" s="31" t="s">
        <v>935</v>
      </c>
      <c r="D329" s="427"/>
      <c r="E329" s="427"/>
      <c r="F329" s="427"/>
      <c r="G329" s="427"/>
      <c r="H329" s="427"/>
      <c r="I329" s="427"/>
      <c r="J329" s="427"/>
      <c r="K329" s="157">
        <f>SUM(K330)</f>
        <v>4125546</v>
      </c>
      <c r="L329" s="157">
        <f>SUM(L330)</f>
        <v>0</v>
      </c>
      <c r="M329" s="157">
        <f aca="true" t="shared" si="40" ref="M329:M337">K329-L329</f>
        <v>4125546</v>
      </c>
    </row>
    <row r="330" spans="1:13" ht="25.5">
      <c r="A330" s="326" t="s">
        <v>1089</v>
      </c>
      <c r="B330" s="426"/>
      <c r="C330" s="31" t="s">
        <v>936</v>
      </c>
      <c r="D330" s="427"/>
      <c r="E330" s="427"/>
      <c r="F330" s="427"/>
      <c r="G330" s="427"/>
      <c r="H330" s="427"/>
      <c r="I330" s="427"/>
      <c r="J330" s="427"/>
      <c r="K330" s="157">
        <f>SUM(K332)</f>
        <v>4125546</v>
      </c>
      <c r="L330" s="157">
        <f>SUM(L332)</f>
        <v>0</v>
      </c>
      <c r="M330" s="157">
        <f t="shared" si="40"/>
        <v>4125546</v>
      </c>
    </row>
    <row r="331" spans="1:13" ht="25.5">
      <c r="A331" s="326" t="s">
        <v>1088</v>
      </c>
      <c r="B331" s="426"/>
      <c r="C331" s="31" t="s">
        <v>940</v>
      </c>
      <c r="D331" s="427"/>
      <c r="E331" s="427"/>
      <c r="F331" s="427"/>
      <c r="G331" s="427"/>
      <c r="H331" s="427"/>
      <c r="I331" s="427"/>
      <c r="J331" s="427"/>
      <c r="K331" s="157">
        <f>K332</f>
        <v>4125546</v>
      </c>
      <c r="L331" s="157">
        <f>L332</f>
        <v>0</v>
      </c>
      <c r="M331" s="157">
        <f t="shared" si="40"/>
        <v>4125546</v>
      </c>
    </row>
    <row r="332" spans="1:13" ht="38.25">
      <c r="A332" s="326" t="s">
        <v>1372</v>
      </c>
      <c r="B332" s="426"/>
      <c r="C332" s="31" t="s">
        <v>941</v>
      </c>
      <c r="D332" s="427"/>
      <c r="E332" s="427"/>
      <c r="F332" s="427"/>
      <c r="G332" s="427"/>
      <c r="H332" s="427"/>
      <c r="I332" s="427"/>
      <c r="J332" s="427"/>
      <c r="K332" s="157">
        <f>K333</f>
        <v>4125546</v>
      </c>
      <c r="L332" s="157">
        <f>L333</f>
        <v>0</v>
      </c>
      <c r="M332" s="157">
        <f t="shared" si="40"/>
        <v>4125546</v>
      </c>
    </row>
    <row r="333" spans="1:13" ht="24">
      <c r="A333" s="161" t="s">
        <v>1729</v>
      </c>
      <c r="B333" s="426"/>
      <c r="C333" s="160" t="s">
        <v>942</v>
      </c>
      <c r="D333" s="437"/>
      <c r="E333" s="437"/>
      <c r="F333" s="437"/>
      <c r="G333" s="437"/>
      <c r="H333" s="437"/>
      <c r="I333" s="437"/>
      <c r="J333" s="437"/>
      <c r="K333" s="158">
        <f aca="true" t="shared" si="41" ref="K333:L336">SUM(K334)</f>
        <v>4125546</v>
      </c>
      <c r="L333" s="158">
        <f t="shared" si="41"/>
        <v>0</v>
      </c>
      <c r="M333" s="157">
        <f t="shared" si="40"/>
        <v>4125546</v>
      </c>
    </row>
    <row r="334" spans="1:13" ht="15.75">
      <c r="A334" s="161" t="s">
        <v>1730</v>
      </c>
      <c r="B334" s="426"/>
      <c r="C334" s="160" t="s">
        <v>943</v>
      </c>
      <c r="D334" s="437"/>
      <c r="E334" s="437"/>
      <c r="F334" s="437"/>
      <c r="G334" s="437"/>
      <c r="H334" s="437"/>
      <c r="I334" s="437"/>
      <c r="J334" s="437"/>
      <c r="K334" s="158">
        <f t="shared" si="41"/>
        <v>4125546</v>
      </c>
      <c r="L334" s="158">
        <f t="shared" si="41"/>
        <v>0</v>
      </c>
      <c r="M334" s="157">
        <f t="shared" si="40"/>
        <v>4125546</v>
      </c>
    </row>
    <row r="335" spans="1:13" ht="24">
      <c r="A335" s="161" t="s">
        <v>873</v>
      </c>
      <c r="B335" s="426"/>
      <c r="C335" s="160" t="s">
        <v>944</v>
      </c>
      <c r="D335" s="437"/>
      <c r="E335" s="437"/>
      <c r="F335" s="437"/>
      <c r="G335" s="437"/>
      <c r="H335" s="437"/>
      <c r="I335" s="437"/>
      <c r="J335" s="437"/>
      <c r="K335" s="158">
        <f t="shared" si="41"/>
        <v>4125546</v>
      </c>
      <c r="L335" s="158">
        <f t="shared" si="41"/>
        <v>0</v>
      </c>
      <c r="M335" s="157">
        <f t="shared" si="40"/>
        <v>4125546</v>
      </c>
    </row>
    <row r="336" spans="1:13" ht="15.75">
      <c r="A336" s="161" t="s">
        <v>1331</v>
      </c>
      <c r="B336" s="426"/>
      <c r="C336" s="160" t="s">
        <v>945</v>
      </c>
      <c r="D336" s="437"/>
      <c r="E336" s="437"/>
      <c r="F336" s="437"/>
      <c r="G336" s="437"/>
      <c r="H336" s="437"/>
      <c r="I336" s="437"/>
      <c r="J336" s="437"/>
      <c r="K336" s="158">
        <f t="shared" si="41"/>
        <v>4125546</v>
      </c>
      <c r="L336" s="158">
        <f t="shared" si="41"/>
        <v>0</v>
      </c>
      <c r="M336" s="157">
        <f t="shared" si="40"/>
        <v>4125546</v>
      </c>
    </row>
    <row r="337" spans="1:13" ht="12.75">
      <c r="A337" s="62" t="s">
        <v>1013</v>
      </c>
      <c r="B337" s="62"/>
      <c r="C337" s="429" t="s">
        <v>946</v>
      </c>
      <c r="D337" s="204"/>
      <c r="E337" s="204"/>
      <c r="F337" s="204"/>
      <c r="G337" s="204"/>
      <c r="H337" s="204"/>
      <c r="I337" s="204"/>
      <c r="J337" s="204"/>
      <c r="K337" s="205">
        <v>4125546</v>
      </c>
      <c r="L337" s="205">
        <v>0</v>
      </c>
      <c r="M337" s="205">
        <f t="shared" si="40"/>
        <v>4125546</v>
      </c>
    </row>
    <row r="338" spans="1:13" ht="51">
      <c r="A338" s="326" t="s">
        <v>1075</v>
      </c>
      <c r="B338" s="426"/>
      <c r="C338" s="31" t="s">
        <v>1603</v>
      </c>
      <c r="D338" s="427"/>
      <c r="E338" s="427"/>
      <c r="F338" s="427"/>
      <c r="G338" s="427"/>
      <c r="H338" s="427"/>
      <c r="I338" s="427"/>
      <c r="J338" s="427"/>
      <c r="K338" s="157">
        <f>SUM(K339)</f>
        <v>3671100</v>
      </c>
      <c r="L338" s="157">
        <f>SUM(L339)</f>
        <v>1346056.5</v>
      </c>
      <c r="M338" s="157">
        <f t="shared" si="35"/>
        <v>2325043.5</v>
      </c>
    </row>
    <row r="339" spans="1:13" ht="25.5">
      <c r="A339" s="326" t="s">
        <v>1076</v>
      </c>
      <c r="B339" s="426"/>
      <c r="C339" s="31" t="s">
        <v>1604</v>
      </c>
      <c r="D339" s="427"/>
      <c r="E339" s="427"/>
      <c r="F339" s="427"/>
      <c r="G339" s="427"/>
      <c r="H339" s="427"/>
      <c r="I339" s="427"/>
      <c r="J339" s="427"/>
      <c r="K339" s="157">
        <f>SUM(K346+K358+K340)</f>
        <v>3671100</v>
      </c>
      <c r="L339" s="157">
        <f>SUM(L346+L358+L340)</f>
        <v>1346056.5</v>
      </c>
      <c r="M339" s="157">
        <f t="shared" si="35"/>
        <v>2325043.5</v>
      </c>
    </row>
    <row r="340" spans="1:13" ht="15.75">
      <c r="A340" s="326" t="s">
        <v>990</v>
      </c>
      <c r="B340" s="426"/>
      <c r="C340" s="31" t="s">
        <v>494</v>
      </c>
      <c r="D340" s="427"/>
      <c r="E340" s="427"/>
      <c r="F340" s="427"/>
      <c r="G340" s="427"/>
      <c r="H340" s="427"/>
      <c r="I340" s="427"/>
      <c r="J340" s="427"/>
      <c r="K340" s="157">
        <f>SUM(K341)</f>
        <v>1259400</v>
      </c>
      <c r="L340" s="157">
        <f>SUM(L341)</f>
        <v>0</v>
      </c>
      <c r="M340" s="157">
        <f t="shared" si="35"/>
        <v>1259400</v>
      </c>
    </row>
    <row r="341" spans="1:13" ht="15.75">
      <c r="A341" s="161" t="s">
        <v>2028</v>
      </c>
      <c r="B341" s="426"/>
      <c r="C341" s="160" t="s">
        <v>937</v>
      </c>
      <c r="D341" s="437"/>
      <c r="E341" s="437"/>
      <c r="F341" s="437"/>
      <c r="G341" s="437"/>
      <c r="H341" s="437"/>
      <c r="I341" s="437"/>
      <c r="J341" s="437"/>
      <c r="K341" s="158">
        <f>SUM(K342)</f>
        <v>1259400</v>
      </c>
      <c r="L341" s="158">
        <f>SUM(L342)</f>
        <v>0</v>
      </c>
      <c r="M341" s="157">
        <f aca="true" t="shared" si="42" ref="M341:M346">K341-L341</f>
        <v>1259400</v>
      </c>
    </row>
    <row r="342" spans="1:13" ht="15.75">
      <c r="A342" s="161" t="s">
        <v>1348</v>
      </c>
      <c r="B342" s="426"/>
      <c r="C342" s="160" t="s">
        <v>938</v>
      </c>
      <c r="D342" s="437"/>
      <c r="E342" s="437"/>
      <c r="F342" s="437"/>
      <c r="G342" s="437"/>
      <c r="H342" s="437"/>
      <c r="I342" s="437"/>
      <c r="J342" s="437"/>
      <c r="K342" s="158">
        <f>K343</f>
        <v>1259400</v>
      </c>
      <c r="L342" s="158">
        <f>L343</f>
        <v>0</v>
      </c>
      <c r="M342" s="157">
        <f t="shared" si="42"/>
        <v>1259400</v>
      </c>
    </row>
    <row r="343" spans="1:13" ht="15.75">
      <c r="A343" s="161" t="s">
        <v>1702</v>
      </c>
      <c r="B343" s="426"/>
      <c r="C343" s="160" t="s">
        <v>495</v>
      </c>
      <c r="D343" s="437"/>
      <c r="E343" s="437"/>
      <c r="F343" s="437"/>
      <c r="G343" s="437"/>
      <c r="H343" s="437"/>
      <c r="I343" s="437"/>
      <c r="J343" s="437"/>
      <c r="K343" s="158">
        <f>SUM(K344)</f>
        <v>1259400</v>
      </c>
      <c r="L343" s="158">
        <f>SUM(L344)</f>
        <v>0</v>
      </c>
      <c r="M343" s="157">
        <f t="shared" si="42"/>
        <v>1259400</v>
      </c>
    </row>
    <row r="344" spans="1:13" ht="15.75">
      <c r="A344" s="165" t="s">
        <v>1069</v>
      </c>
      <c r="B344" s="426"/>
      <c r="C344" s="160" t="s">
        <v>939</v>
      </c>
      <c r="D344" s="437"/>
      <c r="E344" s="437"/>
      <c r="F344" s="437"/>
      <c r="G344" s="437"/>
      <c r="H344" s="437"/>
      <c r="I344" s="437"/>
      <c r="J344" s="437"/>
      <c r="K344" s="158">
        <f>SUM(K345)</f>
        <v>1259400</v>
      </c>
      <c r="L344" s="158">
        <f>SUM(L345)</f>
        <v>0</v>
      </c>
      <c r="M344" s="157">
        <f t="shared" si="42"/>
        <v>1259400</v>
      </c>
    </row>
    <row r="345" spans="1:13" ht="12.75">
      <c r="A345" s="62" t="s">
        <v>1498</v>
      </c>
      <c r="B345" s="62"/>
      <c r="C345" s="429" t="s">
        <v>496</v>
      </c>
      <c r="D345" s="204"/>
      <c r="E345" s="204"/>
      <c r="F345" s="204"/>
      <c r="G345" s="204"/>
      <c r="H345" s="204"/>
      <c r="I345" s="204"/>
      <c r="J345" s="204"/>
      <c r="K345" s="205">
        <v>1259400</v>
      </c>
      <c r="L345" s="205">
        <v>0</v>
      </c>
      <c r="M345" s="205">
        <f t="shared" si="42"/>
        <v>1259400</v>
      </c>
    </row>
    <row r="346" spans="1:13" ht="15.75">
      <c r="A346" s="326" t="s">
        <v>1077</v>
      </c>
      <c r="B346" s="426"/>
      <c r="C346" s="31" t="s">
        <v>1605</v>
      </c>
      <c r="D346" s="427"/>
      <c r="E346" s="427"/>
      <c r="F346" s="427"/>
      <c r="G346" s="427"/>
      <c r="H346" s="427"/>
      <c r="I346" s="427"/>
      <c r="J346" s="427"/>
      <c r="K346" s="157">
        <f>SUM(K347)</f>
        <v>2199600</v>
      </c>
      <c r="L346" s="157">
        <f>SUM(L347)</f>
        <v>1327056.5</v>
      </c>
      <c r="M346" s="157">
        <f t="shared" si="42"/>
        <v>872543.5</v>
      </c>
    </row>
    <row r="347" spans="1:13" s="156" customFormat="1" ht="15.75">
      <c r="A347" s="326" t="s">
        <v>871</v>
      </c>
      <c r="B347" s="35"/>
      <c r="C347" s="31" t="s">
        <v>1837</v>
      </c>
      <c r="D347" s="31"/>
      <c r="E347" s="31"/>
      <c r="F347" s="31"/>
      <c r="G347" s="31"/>
      <c r="H347" s="31"/>
      <c r="I347" s="31"/>
      <c r="J347" s="31"/>
      <c r="K347" s="157">
        <f aca="true" t="shared" si="43" ref="K347:L349">SUM(K348)</f>
        <v>2199600</v>
      </c>
      <c r="L347" s="157">
        <f t="shared" si="43"/>
        <v>1327056.5</v>
      </c>
      <c r="M347" s="157">
        <f t="shared" si="35"/>
        <v>872543.5</v>
      </c>
    </row>
    <row r="348" spans="1:13" ht="24">
      <c r="A348" s="161" t="s">
        <v>1324</v>
      </c>
      <c r="B348" s="30"/>
      <c r="C348" s="160" t="s">
        <v>1606</v>
      </c>
      <c r="D348" s="31"/>
      <c r="E348" s="31"/>
      <c r="F348" s="31"/>
      <c r="G348" s="31"/>
      <c r="H348" s="31"/>
      <c r="I348" s="31"/>
      <c r="J348" s="31"/>
      <c r="K348" s="158">
        <f t="shared" si="43"/>
        <v>2199600</v>
      </c>
      <c r="L348" s="158">
        <f t="shared" si="43"/>
        <v>1327056.5</v>
      </c>
      <c r="M348" s="164">
        <f t="shared" si="35"/>
        <v>872543.5</v>
      </c>
    </row>
    <row r="349" spans="1:13" ht="24">
      <c r="A349" s="161" t="s">
        <v>1325</v>
      </c>
      <c r="B349" s="30"/>
      <c r="C349" s="160" t="s">
        <v>1607</v>
      </c>
      <c r="D349" s="31"/>
      <c r="E349" s="31"/>
      <c r="F349" s="31"/>
      <c r="G349" s="31"/>
      <c r="H349" s="31"/>
      <c r="I349" s="31"/>
      <c r="J349" s="31"/>
      <c r="K349" s="158">
        <f t="shared" si="43"/>
        <v>2199600</v>
      </c>
      <c r="L349" s="158">
        <f t="shared" si="43"/>
        <v>1327056.5</v>
      </c>
      <c r="M349" s="164">
        <f t="shared" si="35"/>
        <v>872543.5</v>
      </c>
    </row>
    <row r="350" spans="1:13" ht="24">
      <c r="A350" s="161" t="s">
        <v>1700</v>
      </c>
      <c r="B350" s="35"/>
      <c r="C350" s="160" t="s">
        <v>1838</v>
      </c>
      <c r="D350" s="160"/>
      <c r="E350" s="160"/>
      <c r="F350" s="160"/>
      <c r="G350" s="160"/>
      <c r="H350" s="160"/>
      <c r="I350" s="160"/>
      <c r="J350" s="160"/>
      <c r="K350" s="158">
        <f>SUM(K351+K355)</f>
        <v>2199600</v>
      </c>
      <c r="L350" s="158">
        <f>SUM(L351+L355)</f>
        <v>1327056.5</v>
      </c>
      <c r="M350" s="164">
        <f t="shared" si="35"/>
        <v>872543.5</v>
      </c>
    </row>
    <row r="351" spans="1:13" ht="15.75">
      <c r="A351" s="165" t="s">
        <v>1069</v>
      </c>
      <c r="B351" s="33"/>
      <c r="C351" s="160" t="s">
        <v>1608</v>
      </c>
      <c r="D351" s="160"/>
      <c r="E351" s="160"/>
      <c r="F351" s="160"/>
      <c r="G351" s="160"/>
      <c r="H351" s="160"/>
      <c r="I351" s="160"/>
      <c r="J351" s="160"/>
      <c r="K351" s="158">
        <f>SUM(K352)</f>
        <v>2149600</v>
      </c>
      <c r="L351" s="158">
        <f>SUM(L352)</f>
        <v>1326236.5</v>
      </c>
      <c r="M351" s="164">
        <f t="shared" si="35"/>
        <v>823363.5</v>
      </c>
    </row>
    <row r="352" spans="1:13" s="159" customFormat="1" ht="15.75">
      <c r="A352" s="161" t="s">
        <v>1081</v>
      </c>
      <c r="B352" s="30"/>
      <c r="C352" s="160" t="s">
        <v>1609</v>
      </c>
      <c r="D352" s="31"/>
      <c r="E352" s="31"/>
      <c r="F352" s="31"/>
      <c r="G352" s="31"/>
      <c r="H352" s="31"/>
      <c r="I352" s="31"/>
      <c r="J352" s="31"/>
      <c r="K352" s="158">
        <f>SUM(K353:K354)</f>
        <v>2149600</v>
      </c>
      <c r="L352" s="158">
        <f>SUM(L353:L354)</f>
        <v>1326236.5</v>
      </c>
      <c r="M352" s="164">
        <f t="shared" si="35"/>
        <v>823363.5</v>
      </c>
    </row>
    <row r="353" spans="1:13" ht="12.75">
      <c r="A353" s="62" t="s">
        <v>1023</v>
      </c>
      <c r="B353" s="62"/>
      <c r="C353" s="429" t="s">
        <v>1839</v>
      </c>
      <c r="D353" s="204"/>
      <c r="E353" s="204"/>
      <c r="F353" s="204"/>
      <c r="G353" s="204"/>
      <c r="H353" s="204"/>
      <c r="I353" s="204"/>
      <c r="J353" s="204"/>
      <c r="K353" s="205">
        <v>2075800</v>
      </c>
      <c r="L353" s="205">
        <v>1278398.92</v>
      </c>
      <c r="M353" s="205">
        <f t="shared" si="35"/>
        <v>797401.0800000001</v>
      </c>
    </row>
    <row r="354" spans="1:13" ht="12.75">
      <c r="A354" s="62" t="s">
        <v>1012</v>
      </c>
      <c r="B354" s="62"/>
      <c r="C354" s="429" t="s">
        <v>1841</v>
      </c>
      <c r="D354" s="204"/>
      <c r="E354" s="204"/>
      <c r="F354" s="204"/>
      <c r="G354" s="204"/>
      <c r="H354" s="204"/>
      <c r="I354" s="204"/>
      <c r="J354" s="204"/>
      <c r="K354" s="205">
        <v>73800</v>
      </c>
      <c r="L354" s="205">
        <v>47837.58</v>
      </c>
      <c r="M354" s="205">
        <f t="shared" si="35"/>
        <v>25962.42</v>
      </c>
    </row>
    <row r="355" spans="1:13" s="159" customFormat="1" ht="15.75">
      <c r="A355" s="161" t="s">
        <v>1331</v>
      </c>
      <c r="B355" s="30"/>
      <c r="C355" s="160" t="s">
        <v>1610</v>
      </c>
      <c r="D355" s="31"/>
      <c r="E355" s="31"/>
      <c r="F355" s="31"/>
      <c r="G355" s="31"/>
      <c r="H355" s="31"/>
      <c r="I355" s="31"/>
      <c r="J355" s="31"/>
      <c r="K355" s="158">
        <f>SUM(K356:K357)</f>
        <v>50000</v>
      </c>
      <c r="L355" s="158">
        <f>SUM(L356:L357)</f>
        <v>820</v>
      </c>
      <c r="M355" s="158">
        <f>SUM(M356:M357)</f>
        <v>49180</v>
      </c>
    </row>
    <row r="356" spans="1:13" ht="12.75">
      <c r="A356" s="62" t="s">
        <v>1013</v>
      </c>
      <c r="B356" s="62"/>
      <c r="C356" s="429" t="s">
        <v>1394</v>
      </c>
      <c r="D356" s="204"/>
      <c r="E356" s="204"/>
      <c r="F356" s="204"/>
      <c r="G356" s="204"/>
      <c r="H356" s="204"/>
      <c r="I356" s="204"/>
      <c r="J356" s="204"/>
      <c r="K356" s="205">
        <v>900</v>
      </c>
      <c r="L356" s="205">
        <v>820</v>
      </c>
      <c r="M356" s="205">
        <f>K356-L356</f>
        <v>80</v>
      </c>
    </row>
    <row r="357" spans="1:13" ht="12.75">
      <c r="A357" s="62" t="s">
        <v>1014</v>
      </c>
      <c r="B357" s="62"/>
      <c r="C357" s="429" t="s">
        <v>1840</v>
      </c>
      <c r="D357" s="204"/>
      <c r="E357" s="204"/>
      <c r="F357" s="204"/>
      <c r="G357" s="204"/>
      <c r="H357" s="204"/>
      <c r="I357" s="204"/>
      <c r="J357" s="204"/>
      <c r="K357" s="205">
        <v>49100</v>
      </c>
      <c r="L357" s="205">
        <v>0</v>
      </c>
      <c r="M357" s="205">
        <f t="shared" si="35"/>
        <v>49100</v>
      </c>
    </row>
    <row r="358" spans="1:13" s="156" customFormat="1" ht="25.5">
      <c r="A358" s="326" t="s">
        <v>1726</v>
      </c>
      <c r="B358" s="35"/>
      <c r="C358" s="31" t="s">
        <v>1611</v>
      </c>
      <c r="D358" s="31"/>
      <c r="E358" s="31"/>
      <c r="F358" s="31"/>
      <c r="G358" s="31"/>
      <c r="H358" s="31"/>
      <c r="I358" s="31"/>
      <c r="J358" s="31"/>
      <c r="K358" s="157">
        <f>SUM(K359+K366)</f>
        <v>212100</v>
      </c>
      <c r="L358" s="157">
        <f>SUM(L359+L366)</f>
        <v>19000</v>
      </c>
      <c r="M358" s="157">
        <f t="shared" si="35"/>
        <v>193100</v>
      </c>
    </row>
    <row r="359" spans="1:13" s="156" customFormat="1" ht="15.75">
      <c r="A359" s="326" t="s">
        <v>2043</v>
      </c>
      <c r="B359" s="35"/>
      <c r="C359" s="31" t="s">
        <v>2044</v>
      </c>
      <c r="D359" s="31"/>
      <c r="E359" s="31"/>
      <c r="F359" s="31"/>
      <c r="G359" s="31"/>
      <c r="H359" s="31"/>
      <c r="I359" s="31"/>
      <c r="J359" s="31"/>
      <c r="K359" s="157">
        <f aca="true" t="shared" si="44" ref="K359:L364">SUM(K360)</f>
        <v>19000</v>
      </c>
      <c r="L359" s="157">
        <f t="shared" si="44"/>
        <v>19000</v>
      </c>
      <c r="M359" s="157">
        <f aca="true" t="shared" si="45" ref="M359:M428">K359-L359</f>
        <v>0</v>
      </c>
    </row>
    <row r="360" spans="1:13" ht="24">
      <c r="A360" s="161" t="s">
        <v>1324</v>
      </c>
      <c r="B360" s="30"/>
      <c r="C360" s="160" t="s">
        <v>1612</v>
      </c>
      <c r="D360" s="31"/>
      <c r="E360" s="31"/>
      <c r="F360" s="31"/>
      <c r="G360" s="31"/>
      <c r="H360" s="31"/>
      <c r="I360" s="31"/>
      <c r="J360" s="31"/>
      <c r="K360" s="158">
        <f t="shared" si="44"/>
        <v>19000</v>
      </c>
      <c r="L360" s="158">
        <f t="shared" si="44"/>
        <v>19000</v>
      </c>
      <c r="M360" s="164">
        <f t="shared" si="45"/>
        <v>0</v>
      </c>
    </row>
    <row r="361" spans="1:13" ht="24">
      <c r="A361" s="161" t="s">
        <v>1325</v>
      </c>
      <c r="B361" s="30"/>
      <c r="C361" s="160" t="s">
        <v>1613</v>
      </c>
      <c r="D361" s="31"/>
      <c r="E361" s="31"/>
      <c r="F361" s="31"/>
      <c r="G361" s="31"/>
      <c r="H361" s="31"/>
      <c r="I361" s="31"/>
      <c r="J361" s="31"/>
      <c r="K361" s="158">
        <f t="shared" si="44"/>
        <v>19000</v>
      </c>
      <c r="L361" s="158">
        <f t="shared" si="44"/>
        <v>19000</v>
      </c>
      <c r="M361" s="164">
        <f t="shared" si="45"/>
        <v>0</v>
      </c>
    </row>
    <row r="362" spans="1:13" ht="24">
      <c r="A362" s="62" t="s">
        <v>1700</v>
      </c>
      <c r="B362" s="30"/>
      <c r="C362" s="160" t="s">
        <v>2045</v>
      </c>
      <c r="D362" s="160"/>
      <c r="E362" s="160"/>
      <c r="F362" s="160"/>
      <c r="G362" s="160"/>
      <c r="H362" s="160"/>
      <c r="I362" s="160"/>
      <c r="J362" s="160"/>
      <c r="K362" s="158">
        <f t="shared" si="44"/>
        <v>19000</v>
      </c>
      <c r="L362" s="158">
        <f t="shared" si="44"/>
        <v>19000</v>
      </c>
      <c r="M362" s="164">
        <f t="shared" si="45"/>
        <v>0</v>
      </c>
    </row>
    <row r="363" spans="1:13" ht="15.75">
      <c r="A363" s="165" t="s">
        <v>1069</v>
      </c>
      <c r="B363" s="33"/>
      <c r="C363" s="160" t="s">
        <v>1614</v>
      </c>
      <c r="D363" s="160"/>
      <c r="E363" s="160"/>
      <c r="F363" s="160"/>
      <c r="G363" s="160"/>
      <c r="H363" s="160"/>
      <c r="I363" s="160"/>
      <c r="J363" s="160"/>
      <c r="K363" s="158">
        <f t="shared" si="44"/>
        <v>19000</v>
      </c>
      <c r="L363" s="158">
        <f t="shared" si="44"/>
        <v>19000</v>
      </c>
      <c r="M363" s="164">
        <f t="shared" si="45"/>
        <v>0</v>
      </c>
    </row>
    <row r="364" spans="1:13" s="159" customFormat="1" ht="15.75">
      <c r="A364" s="161" t="s">
        <v>1081</v>
      </c>
      <c r="B364" s="30"/>
      <c r="C364" s="160" t="s">
        <v>1615</v>
      </c>
      <c r="D364" s="31"/>
      <c r="E364" s="31"/>
      <c r="F364" s="31"/>
      <c r="G364" s="31"/>
      <c r="H364" s="31"/>
      <c r="I364" s="31"/>
      <c r="J364" s="31"/>
      <c r="K364" s="158">
        <f t="shared" si="44"/>
        <v>19000</v>
      </c>
      <c r="L364" s="158">
        <f t="shared" si="44"/>
        <v>19000</v>
      </c>
      <c r="M364" s="164">
        <f t="shared" si="45"/>
        <v>0</v>
      </c>
    </row>
    <row r="365" spans="1:13" ht="12.75">
      <c r="A365" s="62" t="s">
        <v>1012</v>
      </c>
      <c r="B365" s="62"/>
      <c r="C365" s="429" t="s">
        <v>2046</v>
      </c>
      <c r="D365" s="204"/>
      <c r="E365" s="204"/>
      <c r="F365" s="204"/>
      <c r="G365" s="204"/>
      <c r="H365" s="204"/>
      <c r="I365" s="204"/>
      <c r="J365" s="204"/>
      <c r="K365" s="205">
        <v>19000</v>
      </c>
      <c r="L365" s="205">
        <v>19000</v>
      </c>
      <c r="M365" s="205">
        <f t="shared" si="45"/>
        <v>0</v>
      </c>
    </row>
    <row r="366" spans="1:13" s="156" customFormat="1" ht="25.5">
      <c r="A366" s="326" t="s">
        <v>872</v>
      </c>
      <c r="B366" s="35"/>
      <c r="C366" s="31" t="s">
        <v>1842</v>
      </c>
      <c r="D366" s="31"/>
      <c r="E366" s="31"/>
      <c r="F366" s="31"/>
      <c r="G366" s="31"/>
      <c r="H366" s="31"/>
      <c r="I366" s="31"/>
      <c r="J366" s="31"/>
      <c r="K366" s="157">
        <f aca="true" t="shared" si="46" ref="K366:L370">SUM(K367)</f>
        <v>193100</v>
      </c>
      <c r="L366" s="157">
        <f t="shared" si="46"/>
        <v>0</v>
      </c>
      <c r="M366" s="157">
        <f t="shared" si="45"/>
        <v>193100</v>
      </c>
    </row>
    <row r="367" spans="1:13" ht="24">
      <c r="A367" s="161" t="s">
        <v>1729</v>
      </c>
      <c r="B367" s="35"/>
      <c r="C367" s="160" t="s">
        <v>1616</v>
      </c>
      <c r="D367" s="160"/>
      <c r="E367" s="160"/>
      <c r="F367" s="160"/>
      <c r="G367" s="160"/>
      <c r="H367" s="160"/>
      <c r="I367" s="160"/>
      <c r="J367" s="160"/>
      <c r="K367" s="158">
        <f t="shared" si="46"/>
        <v>193100</v>
      </c>
      <c r="L367" s="158">
        <f t="shared" si="46"/>
        <v>0</v>
      </c>
      <c r="M367" s="164">
        <f t="shared" si="45"/>
        <v>193100</v>
      </c>
    </row>
    <row r="368" spans="1:13" ht="15.75">
      <c r="A368" s="161" t="s">
        <v>1730</v>
      </c>
      <c r="B368" s="35"/>
      <c r="C368" s="160" t="s">
        <v>1617</v>
      </c>
      <c r="D368" s="160"/>
      <c r="E368" s="160"/>
      <c r="F368" s="160"/>
      <c r="G368" s="160"/>
      <c r="H368" s="160"/>
      <c r="I368" s="160"/>
      <c r="J368" s="160"/>
      <c r="K368" s="158">
        <f t="shared" si="46"/>
        <v>193100</v>
      </c>
      <c r="L368" s="158">
        <f t="shared" si="46"/>
        <v>0</v>
      </c>
      <c r="M368" s="164">
        <f t="shared" si="45"/>
        <v>193100</v>
      </c>
    </row>
    <row r="369" spans="1:13" ht="24">
      <c r="A369" s="161" t="s">
        <v>873</v>
      </c>
      <c r="B369" s="35"/>
      <c r="C369" s="160" t="s">
        <v>1843</v>
      </c>
      <c r="D369" s="160"/>
      <c r="E369" s="160"/>
      <c r="F369" s="160"/>
      <c r="G369" s="160"/>
      <c r="H369" s="160"/>
      <c r="I369" s="160"/>
      <c r="J369" s="160"/>
      <c r="K369" s="158">
        <f t="shared" si="46"/>
        <v>193100</v>
      </c>
      <c r="L369" s="158">
        <f t="shared" si="46"/>
        <v>0</v>
      </c>
      <c r="M369" s="164">
        <f t="shared" si="45"/>
        <v>193100</v>
      </c>
    </row>
    <row r="370" spans="1:13" s="159" customFormat="1" ht="15.75">
      <c r="A370" s="161" t="s">
        <v>1331</v>
      </c>
      <c r="B370" s="30"/>
      <c r="C370" s="160" t="s">
        <v>1618</v>
      </c>
      <c r="D370" s="31"/>
      <c r="E370" s="31"/>
      <c r="F370" s="31"/>
      <c r="G370" s="31"/>
      <c r="H370" s="31"/>
      <c r="I370" s="31"/>
      <c r="J370" s="31"/>
      <c r="K370" s="158">
        <f t="shared" si="46"/>
        <v>193100</v>
      </c>
      <c r="L370" s="158">
        <f t="shared" si="46"/>
        <v>0</v>
      </c>
      <c r="M370" s="164">
        <f t="shared" si="45"/>
        <v>193100</v>
      </c>
    </row>
    <row r="371" spans="1:16" ht="12.75">
      <c r="A371" s="62" t="s">
        <v>1013</v>
      </c>
      <c r="B371" s="62"/>
      <c r="C371" s="429" t="s">
        <v>1844</v>
      </c>
      <c r="D371" s="204"/>
      <c r="E371" s="204"/>
      <c r="F371" s="204"/>
      <c r="G371" s="204"/>
      <c r="H371" s="204"/>
      <c r="I371" s="204"/>
      <c r="J371" s="204"/>
      <c r="K371" s="205">
        <v>193100</v>
      </c>
      <c r="L371" s="205">
        <v>0</v>
      </c>
      <c r="M371" s="205">
        <f t="shared" si="45"/>
        <v>193100</v>
      </c>
      <c r="N371" s="200" t="s">
        <v>1976</v>
      </c>
      <c r="O371" s="200"/>
      <c r="P371" s="200" t="s">
        <v>1977</v>
      </c>
    </row>
    <row r="372" spans="1:13" ht="15.75">
      <c r="A372" s="57" t="s">
        <v>1021</v>
      </c>
      <c r="B372" s="35"/>
      <c r="C372" s="31" t="s">
        <v>366</v>
      </c>
      <c r="D372" s="31"/>
      <c r="E372" s="31"/>
      <c r="F372" s="31"/>
      <c r="G372" s="31"/>
      <c r="H372" s="31"/>
      <c r="I372" s="31"/>
      <c r="J372" s="31"/>
      <c r="K372" s="157">
        <f aca="true" t="shared" si="47" ref="K372:L374">SUM(K373)</f>
        <v>10433740.2</v>
      </c>
      <c r="L372" s="157">
        <f t="shared" si="47"/>
        <v>2517228.34</v>
      </c>
      <c r="M372" s="157">
        <f t="shared" si="45"/>
        <v>7916511.859999999</v>
      </c>
    </row>
    <row r="373" spans="1:13" ht="15.75">
      <c r="A373" s="326" t="s">
        <v>1074</v>
      </c>
      <c r="B373" s="426"/>
      <c r="C373" s="31" t="s">
        <v>1619</v>
      </c>
      <c r="D373" s="427"/>
      <c r="E373" s="427"/>
      <c r="F373" s="427"/>
      <c r="G373" s="427"/>
      <c r="H373" s="427"/>
      <c r="I373" s="427"/>
      <c r="J373" s="427"/>
      <c r="K373" s="157">
        <f t="shared" si="47"/>
        <v>10433740.2</v>
      </c>
      <c r="L373" s="157">
        <f t="shared" si="47"/>
        <v>2517228.34</v>
      </c>
      <c r="M373" s="157">
        <f t="shared" si="45"/>
        <v>7916511.859999999</v>
      </c>
    </row>
    <row r="374" spans="1:13" ht="51">
      <c r="A374" s="326" t="s">
        <v>1075</v>
      </c>
      <c r="B374" s="426"/>
      <c r="C374" s="31" t="s">
        <v>1620</v>
      </c>
      <c r="D374" s="427"/>
      <c r="E374" s="427"/>
      <c r="F374" s="427"/>
      <c r="G374" s="427"/>
      <c r="H374" s="427"/>
      <c r="I374" s="427"/>
      <c r="J374" s="427"/>
      <c r="K374" s="157">
        <f t="shared" si="47"/>
        <v>10433740.2</v>
      </c>
      <c r="L374" s="157">
        <f t="shared" si="47"/>
        <v>2517228.34</v>
      </c>
      <c r="M374" s="157">
        <f t="shared" si="45"/>
        <v>7916511.859999999</v>
      </c>
    </row>
    <row r="375" spans="1:13" ht="25.5">
      <c r="A375" s="326" t="s">
        <v>1076</v>
      </c>
      <c r="B375" s="426"/>
      <c r="C375" s="31" t="s">
        <v>1621</v>
      </c>
      <c r="D375" s="427"/>
      <c r="E375" s="427"/>
      <c r="F375" s="427"/>
      <c r="G375" s="427"/>
      <c r="H375" s="427"/>
      <c r="I375" s="427"/>
      <c r="J375" s="427"/>
      <c r="K375" s="157">
        <f>SUM(K376+K388+K395)</f>
        <v>10433740.2</v>
      </c>
      <c r="L375" s="157">
        <f>SUM(L376+L388+L395)</f>
        <v>2517228.34</v>
      </c>
      <c r="M375" s="157">
        <f t="shared" si="45"/>
        <v>7916511.859999999</v>
      </c>
    </row>
    <row r="376" spans="1:13" ht="15.75">
      <c r="A376" s="326" t="s">
        <v>1077</v>
      </c>
      <c r="B376" s="426"/>
      <c r="C376" s="31" t="s">
        <v>1622</v>
      </c>
      <c r="D376" s="427"/>
      <c r="E376" s="427"/>
      <c r="F376" s="427"/>
      <c r="G376" s="427"/>
      <c r="H376" s="427"/>
      <c r="I376" s="427"/>
      <c r="J376" s="427"/>
      <c r="K376" s="157">
        <f aca="true" t="shared" si="48" ref="K376:L379">SUM(K377)</f>
        <v>9819840.2</v>
      </c>
      <c r="L376" s="157">
        <f t="shared" si="48"/>
        <v>2301698.34</v>
      </c>
      <c r="M376" s="157">
        <f t="shared" si="45"/>
        <v>7518141.859999999</v>
      </c>
    </row>
    <row r="377" spans="1:13" s="156" customFormat="1" ht="15.75">
      <c r="A377" s="326" t="s">
        <v>874</v>
      </c>
      <c r="B377" s="35"/>
      <c r="C377" s="31" t="s">
        <v>1845</v>
      </c>
      <c r="D377" s="31"/>
      <c r="E377" s="31"/>
      <c r="F377" s="31"/>
      <c r="G377" s="31"/>
      <c r="H377" s="31"/>
      <c r="I377" s="31"/>
      <c r="J377" s="31"/>
      <c r="K377" s="157">
        <f t="shared" si="48"/>
        <v>9819840.2</v>
      </c>
      <c r="L377" s="157">
        <f t="shared" si="48"/>
        <v>2301698.34</v>
      </c>
      <c r="M377" s="157">
        <f t="shared" si="45"/>
        <v>7518141.859999999</v>
      </c>
    </row>
    <row r="378" spans="1:13" ht="24">
      <c r="A378" s="161" t="s">
        <v>1324</v>
      </c>
      <c r="B378" s="30"/>
      <c r="C378" s="160" t="s">
        <v>1623</v>
      </c>
      <c r="D378" s="31"/>
      <c r="E378" s="31"/>
      <c r="F378" s="31"/>
      <c r="G378" s="31"/>
      <c r="H378" s="31"/>
      <c r="I378" s="31"/>
      <c r="J378" s="31"/>
      <c r="K378" s="158">
        <f t="shared" si="48"/>
        <v>9819840.2</v>
      </c>
      <c r="L378" s="158">
        <f t="shared" si="48"/>
        <v>2301698.34</v>
      </c>
      <c r="M378" s="164">
        <f t="shared" si="45"/>
        <v>7518141.859999999</v>
      </c>
    </row>
    <row r="379" spans="1:13" ht="24">
      <c r="A379" s="161" t="s">
        <v>1325</v>
      </c>
      <c r="B379" s="30"/>
      <c r="C379" s="160" t="s">
        <v>1624</v>
      </c>
      <c r="D379" s="31"/>
      <c r="E379" s="31"/>
      <c r="F379" s="31"/>
      <c r="G379" s="31"/>
      <c r="H379" s="31"/>
      <c r="I379" s="31"/>
      <c r="J379" s="31"/>
      <c r="K379" s="158">
        <f t="shared" si="48"/>
        <v>9819840.2</v>
      </c>
      <c r="L379" s="158">
        <f t="shared" si="48"/>
        <v>2301698.34</v>
      </c>
      <c r="M379" s="164">
        <f t="shared" si="45"/>
        <v>7518141.859999999</v>
      </c>
    </row>
    <row r="380" spans="1:13" ht="24">
      <c r="A380" s="161" t="s">
        <v>1700</v>
      </c>
      <c r="B380" s="35"/>
      <c r="C380" s="160" t="s">
        <v>1846</v>
      </c>
      <c r="D380" s="160"/>
      <c r="E380" s="160"/>
      <c r="F380" s="160"/>
      <c r="G380" s="160"/>
      <c r="H380" s="160"/>
      <c r="I380" s="160"/>
      <c r="J380" s="160"/>
      <c r="K380" s="158">
        <f>SUM(K381+K385)</f>
        <v>9819840.2</v>
      </c>
      <c r="L380" s="158">
        <f>SUM(L381+L385)</f>
        <v>2301698.34</v>
      </c>
      <c r="M380" s="164">
        <f t="shared" si="45"/>
        <v>7518141.859999999</v>
      </c>
    </row>
    <row r="381" spans="1:13" ht="15.75">
      <c r="A381" s="165" t="s">
        <v>1069</v>
      </c>
      <c r="B381" s="33"/>
      <c r="C381" s="160" t="s">
        <v>1625</v>
      </c>
      <c r="D381" s="160"/>
      <c r="E381" s="160"/>
      <c r="F381" s="160"/>
      <c r="G381" s="160"/>
      <c r="H381" s="160"/>
      <c r="I381" s="160"/>
      <c r="J381" s="160"/>
      <c r="K381" s="158">
        <f>SUM(K382)</f>
        <v>9415540.2</v>
      </c>
      <c r="L381" s="158">
        <f>SUM(L382)</f>
        <v>1945201.61</v>
      </c>
      <c r="M381" s="164">
        <f t="shared" si="45"/>
        <v>7470338.589999999</v>
      </c>
    </row>
    <row r="382" spans="1:13" s="159" customFormat="1" ht="15.75">
      <c r="A382" s="161" t="s">
        <v>1081</v>
      </c>
      <c r="B382" s="30"/>
      <c r="C382" s="160" t="s">
        <v>1626</v>
      </c>
      <c r="D382" s="31"/>
      <c r="E382" s="31"/>
      <c r="F382" s="31"/>
      <c r="G382" s="31"/>
      <c r="H382" s="31"/>
      <c r="I382" s="31"/>
      <c r="J382" s="31"/>
      <c r="K382" s="158">
        <f>SUM(K383:K384)</f>
        <v>9415540.2</v>
      </c>
      <c r="L382" s="158">
        <f>SUM(L383:L384)</f>
        <v>1945201.61</v>
      </c>
      <c r="M382" s="164">
        <f t="shared" si="45"/>
        <v>7470338.589999999</v>
      </c>
    </row>
    <row r="383" spans="1:13" ht="12.75">
      <c r="A383" s="62" t="s">
        <v>1023</v>
      </c>
      <c r="B383" s="62"/>
      <c r="C383" s="429" t="s">
        <v>1847</v>
      </c>
      <c r="D383" s="204"/>
      <c r="E383" s="204"/>
      <c r="F383" s="204"/>
      <c r="G383" s="204"/>
      <c r="H383" s="204"/>
      <c r="I383" s="204"/>
      <c r="J383" s="204"/>
      <c r="K383" s="205">
        <v>2117746.54</v>
      </c>
      <c r="L383" s="205">
        <v>1704775.08</v>
      </c>
      <c r="M383" s="205">
        <f t="shared" si="45"/>
        <v>412971.45999999996</v>
      </c>
    </row>
    <row r="384" spans="1:13" ht="12.75">
      <c r="A384" s="62" t="s">
        <v>1012</v>
      </c>
      <c r="B384" s="62"/>
      <c r="C384" s="429" t="s">
        <v>1848</v>
      </c>
      <c r="D384" s="204"/>
      <c r="E384" s="204"/>
      <c r="F384" s="204"/>
      <c r="G384" s="204"/>
      <c r="H384" s="204"/>
      <c r="I384" s="204"/>
      <c r="J384" s="204"/>
      <c r="K384" s="205">
        <v>7297793.66</v>
      </c>
      <c r="L384" s="205">
        <v>240426.53</v>
      </c>
      <c r="M384" s="205">
        <f t="shared" si="45"/>
        <v>7057367.13</v>
      </c>
    </row>
    <row r="385" spans="1:13" s="159" customFormat="1" ht="15.75">
      <c r="A385" s="161" t="s">
        <v>1331</v>
      </c>
      <c r="B385" s="30"/>
      <c r="C385" s="160" t="s">
        <v>1627</v>
      </c>
      <c r="D385" s="31"/>
      <c r="E385" s="31"/>
      <c r="F385" s="31"/>
      <c r="G385" s="31"/>
      <c r="H385" s="31"/>
      <c r="I385" s="31"/>
      <c r="J385" s="31"/>
      <c r="K385" s="158">
        <f>SUM(K386:K387)</f>
        <v>404300</v>
      </c>
      <c r="L385" s="158">
        <f>SUM(L386:L387)</f>
        <v>356496.73</v>
      </c>
      <c r="M385" s="164">
        <f t="shared" si="45"/>
        <v>47803.27000000002</v>
      </c>
    </row>
    <row r="386" spans="1:13" ht="12.75">
      <c r="A386" s="62" t="s">
        <v>1013</v>
      </c>
      <c r="B386" s="62"/>
      <c r="C386" s="429" t="s">
        <v>1788</v>
      </c>
      <c r="D386" s="204"/>
      <c r="E386" s="204"/>
      <c r="F386" s="204"/>
      <c r="G386" s="204"/>
      <c r="H386" s="204"/>
      <c r="I386" s="204"/>
      <c r="J386" s="204"/>
      <c r="K386" s="205">
        <v>324800</v>
      </c>
      <c r="L386" s="205">
        <v>324600</v>
      </c>
      <c r="M386" s="205">
        <f t="shared" si="45"/>
        <v>200</v>
      </c>
    </row>
    <row r="387" spans="1:13" ht="12.75">
      <c r="A387" s="62" t="s">
        <v>1014</v>
      </c>
      <c r="B387" s="62"/>
      <c r="C387" s="429" t="s">
        <v>1849</v>
      </c>
      <c r="D387" s="204"/>
      <c r="E387" s="204"/>
      <c r="F387" s="204"/>
      <c r="G387" s="204"/>
      <c r="H387" s="204"/>
      <c r="I387" s="204"/>
      <c r="J387" s="204"/>
      <c r="K387" s="205">
        <v>79500</v>
      </c>
      <c r="L387" s="205">
        <v>31896.73</v>
      </c>
      <c r="M387" s="205">
        <f t="shared" si="45"/>
        <v>47603.270000000004</v>
      </c>
    </row>
    <row r="388" spans="1:13" ht="51">
      <c r="A388" s="326" t="s">
        <v>532</v>
      </c>
      <c r="B388" s="426"/>
      <c r="C388" s="31" t="s">
        <v>1628</v>
      </c>
      <c r="D388" s="427"/>
      <c r="E388" s="427"/>
      <c r="F388" s="427"/>
      <c r="G388" s="427"/>
      <c r="H388" s="427"/>
      <c r="I388" s="427"/>
      <c r="J388" s="427"/>
      <c r="K388" s="157">
        <f aca="true" t="shared" si="49" ref="K388:L393">SUM(K389)</f>
        <v>147700</v>
      </c>
      <c r="L388" s="157">
        <f t="shared" si="49"/>
        <v>147700</v>
      </c>
      <c r="M388" s="157">
        <f t="shared" si="45"/>
        <v>0</v>
      </c>
    </row>
    <row r="389" spans="1:13" s="156" customFormat="1" ht="25.5">
      <c r="A389" s="326" t="s">
        <v>875</v>
      </c>
      <c r="B389" s="35"/>
      <c r="C389" s="31" t="s">
        <v>387</v>
      </c>
      <c r="D389" s="31"/>
      <c r="E389" s="31"/>
      <c r="F389" s="31"/>
      <c r="G389" s="31"/>
      <c r="H389" s="31"/>
      <c r="I389" s="31"/>
      <c r="J389" s="31"/>
      <c r="K389" s="157">
        <f t="shared" si="49"/>
        <v>147700</v>
      </c>
      <c r="L389" s="157">
        <f t="shared" si="49"/>
        <v>147700</v>
      </c>
      <c r="M389" s="157">
        <f t="shared" si="45"/>
        <v>0</v>
      </c>
    </row>
    <row r="390" spans="1:13" ht="15.75">
      <c r="A390" s="161" t="s">
        <v>534</v>
      </c>
      <c r="B390" s="35"/>
      <c r="C390" s="160" t="s">
        <v>1629</v>
      </c>
      <c r="D390" s="31"/>
      <c r="E390" s="31"/>
      <c r="F390" s="31"/>
      <c r="G390" s="31"/>
      <c r="H390" s="31"/>
      <c r="I390" s="31"/>
      <c r="J390" s="31"/>
      <c r="K390" s="158">
        <f t="shared" si="49"/>
        <v>147700</v>
      </c>
      <c r="L390" s="158">
        <f t="shared" si="49"/>
        <v>147700</v>
      </c>
      <c r="M390" s="164">
        <f t="shared" si="45"/>
        <v>0</v>
      </c>
    </row>
    <row r="391" spans="1:13" ht="15.75">
      <c r="A391" s="161" t="s">
        <v>1559</v>
      </c>
      <c r="B391" s="35"/>
      <c r="C391" s="160" t="s">
        <v>1850</v>
      </c>
      <c r="D391" s="31"/>
      <c r="E391" s="31"/>
      <c r="F391" s="31"/>
      <c r="G391" s="31"/>
      <c r="H391" s="31"/>
      <c r="I391" s="31"/>
      <c r="J391" s="31"/>
      <c r="K391" s="158">
        <f t="shared" si="49"/>
        <v>147700</v>
      </c>
      <c r="L391" s="158">
        <f t="shared" si="49"/>
        <v>147700</v>
      </c>
      <c r="M391" s="164">
        <f t="shared" si="45"/>
        <v>0</v>
      </c>
    </row>
    <row r="392" spans="1:13" ht="15.75">
      <c r="A392" s="165" t="s">
        <v>1069</v>
      </c>
      <c r="B392" s="33"/>
      <c r="C392" s="160" t="s">
        <v>1630</v>
      </c>
      <c r="D392" s="160"/>
      <c r="E392" s="160"/>
      <c r="F392" s="160"/>
      <c r="G392" s="160"/>
      <c r="H392" s="160"/>
      <c r="I392" s="160"/>
      <c r="J392" s="160"/>
      <c r="K392" s="158">
        <f t="shared" si="49"/>
        <v>147700</v>
      </c>
      <c r="L392" s="158">
        <f t="shared" si="49"/>
        <v>147700</v>
      </c>
      <c r="M392" s="164">
        <f t="shared" si="45"/>
        <v>0</v>
      </c>
    </row>
    <row r="393" spans="1:13" s="159" customFormat="1" ht="15.75">
      <c r="A393" s="161" t="s">
        <v>1722</v>
      </c>
      <c r="B393" s="30"/>
      <c r="C393" s="160" t="s">
        <v>1631</v>
      </c>
      <c r="D393" s="31"/>
      <c r="E393" s="31"/>
      <c r="F393" s="31"/>
      <c r="G393" s="31"/>
      <c r="H393" s="31"/>
      <c r="I393" s="31"/>
      <c r="J393" s="31"/>
      <c r="K393" s="158">
        <f t="shared" si="49"/>
        <v>147700</v>
      </c>
      <c r="L393" s="158">
        <f t="shared" si="49"/>
        <v>147700</v>
      </c>
      <c r="M393" s="164">
        <f t="shared" si="45"/>
        <v>0</v>
      </c>
    </row>
    <row r="394" spans="1:13" ht="24">
      <c r="A394" s="62" t="s">
        <v>252</v>
      </c>
      <c r="B394" s="62"/>
      <c r="C394" s="429" t="s">
        <v>1851</v>
      </c>
      <c r="D394" s="204"/>
      <c r="E394" s="204"/>
      <c r="F394" s="204"/>
      <c r="G394" s="204"/>
      <c r="H394" s="204"/>
      <c r="I394" s="204"/>
      <c r="J394" s="204"/>
      <c r="K394" s="205">
        <v>147700</v>
      </c>
      <c r="L394" s="205">
        <v>147700</v>
      </c>
      <c r="M394" s="205">
        <f t="shared" si="45"/>
        <v>0</v>
      </c>
    </row>
    <row r="395" spans="1:13" s="156" customFormat="1" ht="25.5">
      <c r="A395" s="326" t="s">
        <v>1726</v>
      </c>
      <c r="B395" s="35"/>
      <c r="C395" s="31" t="s">
        <v>1632</v>
      </c>
      <c r="D395" s="31"/>
      <c r="E395" s="31"/>
      <c r="F395" s="31"/>
      <c r="G395" s="31"/>
      <c r="H395" s="31"/>
      <c r="I395" s="31"/>
      <c r="J395" s="31"/>
      <c r="K395" s="157">
        <f>K396</f>
        <v>466200</v>
      </c>
      <c r="L395" s="157">
        <f>L396</f>
        <v>67830</v>
      </c>
      <c r="M395" s="157">
        <f t="shared" si="45"/>
        <v>398370</v>
      </c>
    </row>
    <row r="396" spans="1:13" s="156" customFormat="1" ht="15.75">
      <c r="A396" s="326" t="s">
        <v>1789</v>
      </c>
      <c r="B396" s="35"/>
      <c r="C396" s="31" t="s">
        <v>1673</v>
      </c>
      <c r="D396" s="31"/>
      <c r="E396" s="31"/>
      <c r="F396" s="31"/>
      <c r="G396" s="31"/>
      <c r="H396" s="31"/>
      <c r="I396" s="31"/>
      <c r="J396" s="31"/>
      <c r="K396" s="157">
        <f aca="true" t="shared" si="50" ref="K396:L401">SUM(K397)</f>
        <v>466200</v>
      </c>
      <c r="L396" s="157">
        <f t="shared" si="50"/>
        <v>67830</v>
      </c>
      <c r="M396" s="157">
        <f t="shared" si="45"/>
        <v>398370</v>
      </c>
    </row>
    <row r="397" spans="1:13" ht="24">
      <c r="A397" s="161" t="s">
        <v>1324</v>
      </c>
      <c r="B397" s="30"/>
      <c r="C397" s="160" t="s">
        <v>1633</v>
      </c>
      <c r="D397" s="31"/>
      <c r="E397" s="31"/>
      <c r="F397" s="31"/>
      <c r="G397" s="31"/>
      <c r="H397" s="31"/>
      <c r="I397" s="31"/>
      <c r="J397" s="31"/>
      <c r="K397" s="158">
        <f t="shared" si="50"/>
        <v>466200</v>
      </c>
      <c r="L397" s="158">
        <f t="shared" si="50"/>
        <v>67830</v>
      </c>
      <c r="M397" s="164">
        <f t="shared" si="45"/>
        <v>398370</v>
      </c>
    </row>
    <row r="398" spans="1:13" ht="24">
      <c r="A398" s="161" t="s">
        <v>1325</v>
      </c>
      <c r="B398" s="30"/>
      <c r="C398" s="160" t="s">
        <v>1634</v>
      </c>
      <c r="D398" s="31"/>
      <c r="E398" s="31"/>
      <c r="F398" s="31"/>
      <c r="G398" s="31"/>
      <c r="H398" s="31"/>
      <c r="I398" s="31"/>
      <c r="J398" s="31"/>
      <c r="K398" s="158">
        <f t="shared" si="50"/>
        <v>466200</v>
      </c>
      <c r="L398" s="158">
        <f t="shared" si="50"/>
        <v>67830</v>
      </c>
      <c r="M398" s="164">
        <f t="shared" si="45"/>
        <v>398370</v>
      </c>
    </row>
    <row r="399" spans="1:13" ht="24">
      <c r="A399" s="161" t="s">
        <v>1700</v>
      </c>
      <c r="B399" s="35"/>
      <c r="C399" s="160" t="s">
        <v>1791</v>
      </c>
      <c r="D399" s="31"/>
      <c r="E399" s="31"/>
      <c r="F399" s="31"/>
      <c r="G399" s="31"/>
      <c r="H399" s="31"/>
      <c r="I399" s="31"/>
      <c r="J399" s="31"/>
      <c r="K399" s="158">
        <f t="shared" si="50"/>
        <v>466200</v>
      </c>
      <c r="L399" s="158">
        <f t="shared" si="50"/>
        <v>67830</v>
      </c>
      <c r="M399" s="164">
        <f t="shared" si="45"/>
        <v>398370</v>
      </c>
    </row>
    <row r="400" spans="1:13" ht="15.75">
      <c r="A400" s="165" t="s">
        <v>1069</v>
      </c>
      <c r="B400" s="33"/>
      <c r="C400" s="160" t="s">
        <v>1635</v>
      </c>
      <c r="D400" s="160"/>
      <c r="E400" s="160"/>
      <c r="F400" s="160"/>
      <c r="G400" s="160"/>
      <c r="H400" s="160"/>
      <c r="I400" s="160"/>
      <c r="J400" s="160"/>
      <c r="K400" s="158">
        <f t="shared" si="50"/>
        <v>466200</v>
      </c>
      <c r="L400" s="158">
        <f t="shared" si="50"/>
        <v>67830</v>
      </c>
      <c r="M400" s="164">
        <f t="shared" si="45"/>
        <v>398370</v>
      </c>
    </row>
    <row r="401" spans="1:13" s="159" customFormat="1" ht="15.75">
      <c r="A401" s="161" t="s">
        <v>1081</v>
      </c>
      <c r="B401" s="30"/>
      <c r="C401" s="160" t="s">
        <v>1636</v>
      </c>
      <c r="D401" s="31"/>
      <c r="E401" s="31"/>
      <c r="F401" s="31"/>
      <c r="G401" s="31"/>
      <c r="H401" s="31"/>
      <c r="I401" s="31"/>
      <c r="J401" s="31"/>
      <c r="K401" s="158">
        <f t="shared" si="50"/>
        <v>466200</v>
      </c>
      <c r="L401" s="158">
        <f t="shared" si="50"/>
        <v>67830</v>
      </c>
      <c r="M401" s="164">
        <f t="shared" si="45"/>
        <v>398370</v>
      </c>
    </row>
    <row r="402" spans="1:13" ht="12.75">
      <c r="A402" s="62" t="s">
        <v>1012</v>
      </c>
      <c r="B402" s="62"/>
      <c r="C402" s="429" t="s">
        <v>1790</v>
      </c>
      <c r="D402" s="204"/>
      <c r="E402" s="204"/>
      <c r="F402" s="204"/>
      <c r="G402" s="204"/>
      <c r="H402" s="204"/>
      <c r="I402" s="204"/>
      <c r="J402" s="204"/>
      <c r="K402" s="205">
        <v>466200</v>
      </c>
      <c r="L402" s="205">
        <v>67830</v>
      </c>
      <c r="M402" s="205">
        <f t="shared" si="45"/>
        <v>398370</v>
      </c>
    </row>
    <row r="403" spans="1:13" ht="15.75">
      <c r="A403" s="57" t="s">
        <v>1022</v>
      </c>
      <c r="B403" s="30"/>
      <c r="C403" s="31" t="s">
        <v>346</v>
      </c>
      <c r="D403" s="31"/>
      <c r="E403" s="31"/>
      <c r="F403" s="31"/>
      <c r="G403" s="31"/>
      <c r="H403" s="31"/>
      <c r="I403" s="31"/>
      <c r="J403" s="31"/>
      <c r="K403" s="157">
        <f aca="true" t="shared" si="51" ref="K403:L405">SUM(K404)</f>
        <v>13557100</v>
      </c>
      <c r="L403" s="157">
        <f t="shared" si="51"/>
        <v>7391982.980000001</v>
      </c>
      <c r="M403" s="157">
        <f t="shared" si="45"/>
        <v>6165117.019999999</v>
      </c>
    </row>
    <row r="404" spans="1:13" ht="15.75">
      <c r="A404" s="326" t="s">
        <v>1074</v>
      </c>
      <c r="B404" s="426"/>
      <c r="C404" s="31" t="s">
        <v>1637</v>
      </c>
      <c r="D404" s="427"/>
      <c r="E404" s="427"/>
      <c r="F404" s="427"/>
      <c r="G404" s="427"/>
      <c r="H404" s="427"/>
      <c r="I404" s="427"/>
      <c r="J404" s="427"/>
      <c r="K404" s="157">
        <f t="shared" si="51"/>
        <v>13557100</v>
      </c>
      <c r="L404" s="157">
        <f t="shared" si="51"/>
        <v>7391982.980000001</v>
      </c>
      <c r="M404" s="157">
        <f t="shared" si="45"/>
        <v>6165117.019999999</v>
      </c>
    </row>
    <row r="405" spans="1:13" ht="51">
      <c r="A405" s="326" t="s">
        <v>1075</v>
      </c>
      <c r="B405" s="426"/>
      <c r="C405" s="31" t="s">
        <v>1638</v>
      </c>
      <c r="D405" s="427"/>
      <c r="E405" s="427"/>
      <c r="F405" s="427"/>
      <c r="G405" s="427"/>
      <c r="H405" s="427"/>
      <c r="I405" s="427"/>
      <c r="J405" s="427"/>
      <c r="K405" s="157">
        <f t="shared" si="51"/>
        <v>13557100</v>
      </c>
      <c r="L405" s="157">
        <f t="shared" si="51"/>
        <v>7391982.980000001</v>
      </c>
      <c r="M405" s="157">
        <f t="shared" si="45"/>
        <v>6165117.019999999</v>
      </c>
    </row>
    <row r="406" spans="1:13" ht="25.5">
      <c r="A406" s="326" t="s">
        <v>1076</v>
      </c>
      <c r="B406" s="426"/>
      <c r="C406" s="31" t="s">
        <v>1639</v>
      </c>
      <c r="D406" s="427"/>
      <c r="E406" s="427"/>
      <c r="F406" s="427"/>
      <c r="G406" s="427"/>
      <c r="H406" s="427"/>
      <c r="I406" s="427"/>
      <c r="J406" s="427"/>
      <c r="K406" s="157">
        <f>SUM(K410)+K407</f>
        <v>13557100</v>
      </c>
      <c r="L406" s="157">
        <f>SUM(L410)+L407</f>
        <v>7391982.980000001</v>
      </c>
      <c r="M406" s="157">
        <f t="shared" si="45"/>
        <v>6165117.019999999</v>
      </c>
    </row>
    <row r="407" spans="1:13" ht="25.5">
      <c r="A407" s="326" t="s">
        <v>409</v>
      </c>
      <c r="B407" s="426"/>
      <c r="C407" s="31" t="s">
        <v>1670</v>
      </c>
      <c r="D407" s="427"/>
      <c r="E407" s="427"/>
      <c r="F407" s="427"/>
      <c r="G407" s="427"/>
      <c r="H407" s="427"/>
      <c r="I407" s="427"/>
      <c r="J407" s="427"/>
      <c r="K407" s="157">
        <f>K408</f>
        <v>420000</v>
      </c>
      <c r="L407" s="157">
        <f>L408</f>
        <v>405900</v>
      </c>
      <c r="M407" s="157">
        <f t="shared" si="45"/>
        <v>14100</v>
      </c>
    </row>
    <row r="408" spans="1:13" ht="25.5">
      <c r="A408" s="326" t="s">
        <v>1700</v>
      </c>
      <c r="B408" s="426"/>
      <c r="C408" s="31" t="s">
        <v>1671</v>
      </c>
      <c r="D408" s="427"/>
      <c r="E408" s="427"/>
      <c r="F408" s="427"/>
      <c r="G408" s="427"/>
      <c r="H408" s="427"/>
      <c r="I408" s="427"/>
      <c r="J408" s="427"/>
      <c r="K408" s="157">
        <f>K409</f>
        <v>420000</v>
      </c>
      <c r="L408" s="157">
        <f>L409</f>
        <v>405900</v>
      </c>
      <c r="M408" s="157">
        <f t="shared" si="45"/>
        <v>14100</v>
      </c>
    </row>
    <row r="409" spans="1:13" ht="12.75">
      <c r="A409" s="62" t="s">
        <v>1023</v>
      </c>
      <c r="B409" s="62"/>
      <c r="C409" s="429" t="s">
        <v>1672</v>
      </c>
      <c r="D409" s="204"/>
      <c r="E409" s="204"/>
      <c r="F409" s="204"/>
      <c r="G409" s="204"/>
      <c r="H409" s="204"/>
      <c r="I409" s="204"/>
      <c r="J409" s="204"/>
      <c r="K409" s="205">
        <v>420000</v>
      </c>
      <c r="L409" s="205">
        <v>405900</v>
      </c>
      <c r="M409" s="205">
        <f t="shared" si="45"/>
        <v>14100</v>
      </c>
    </row>
    <row r="410" spans="1:13" ht="15.75">
      <c r="A410" s="326" t="s">
        <v>1077</v>
      </c>
      <c r="B410" s="426"/>
      <c r="C410" s="31" t="s">
        <v>1640</v>
      </c>
      <c r="D410" s="427"/>
      <c r="E410" s="427"/>
      <c r="F410" s="427"/>
      <c r="G410" s="427"/>
      <c r="H410" s="427"/>
      <c r="I410" s="427"/>
      <c r="J410" s="427"/>
      <c r="K410" s="157">
        <f>SUM(K414+K422+K429+K436+K446+K411+K456)</f>
        <v>13137100</v>
      </c>
      <c r="L410" s="157">
        <f>SUM(L414+L422+L429+L436+L446+L411+L456)</f>
        <v>6986082.980000001</v>
      </c>
      <c r="M410" s="157">
        <f>K410-L410</f>
        <v>6151017.019999999</v>
      </c>
    </row>
    <row r="411" spans="1:13" ht="38.25">
      <c r="A411" s="326" t="s">
        <v>1668</v>
      </c>
      <c r="B411" s="426"/>
      <c r="C411" s="31" t="s">
        <v>1669</v>
      </c>
      <c r="D411" s="427"/>
      <c r="E411" s="427"/>
      <c r="F411" s="427"/>
      <c r="G411" s="427"/>
      <c r="H411" s="427"/>
      <c r="I411" s="427"/>
      <c r="J411" s="427"/>
      <c r="K411" s="157">
        <f>K412</f>
        <v>950000</v>
      </c>
      <c r="L411" s="157">
        <f>L412</f>
        <v>350000</v>
      </c>
      <c r="M411" s="157">
        <f t="shared" si="45"/>
        <v>600000</v>
      </c>
    </row>
    <row r="412" spans="1:13" ht="25.5">
      <c r="A412" s="436" t="s">
        <v>1700</v>
      </c>
      <c r="B412" s="438"/>
      <c r="C412" s="160" t="s">
        <v>498</v>
      </c>
      <c r="D412" s="437"/>
      <c r="E412" s="437"/>
      <c r="F412" s="437"/>
      <c r="G412" s="437"/>
      <c r="H412" s="437"/>
      <c r="I412" s="437"/>
      <c r="J412" s="437"/>
      <c r="K412" s="158">
        <f>K413</f>
        <v>950000</v>
      </c>
      <c r="L412" s="158">
        <f>L413</f>
        <v>350000</v>
      </c>
      <c r="M412" s="157">
        <f t="shared" si="45"/>
        <v>600000</v>
      </c>
    </row>
    <row r="413" spans="1:13" ht="12.75">
      <c r="A413" s="62" t="s">
        <v>1013</v>
      </c>
      <c r="B413" s="62"/>
      <c r="C413" s="429" t="s">
        <v>497</v>
      </c>
      <c r="D413" s="204"/>
      <c r="E413" s="204"/>
      <c r="F413" s="204"/>
      <c r="G413" s="204"/>
      <c r="H413" s="204"/>
      <c r="I413" s="204"/>
      <c r="J413" s="204"/>
      <c r="K413" s="205">
        <v>950000</v>
      </c>
      <c r="L413" s="205">
        <v>350000</v>
      </c>
      <c r="M413" s="205">
        <f t="shared" si="45"/>
        <v>600000</v>
      </c>
    </row>
    <row r="414" spans="1:13" ht="15.75">
      <c r="A414" s="326" t="s">
        <v>347</v>
      </c>
      <c r="B414" s="30"/>
      <c r="C414" s="31" t="s">
        <v>1852</v>
      </c>
      <c r="D414" s="31"/>
      <c r="E414" s="31"/>
      <c r="F414" s="31"/>
      <c r="G414" s="31"/>
      <c r="H414" s="31"/>
      <c r="I414" s="31"/>
      <c r="J414" s="31"/>
      <c r="K414" s="157">
        <f aca="true" t="shared" si="52" ref="K414:L418">SUM(K415)</f>
        <v>8155000</v>
      </c>
      <c r="L414" s="157">
        <f t="shared" si="52"/>
        <v>3832255.02</v>
      </c>
      <c r="M414" s="157">
        <f t="shared" si="45"/>
        <v>4322744.98</v>
      </c>
    </row>
    <row r="415" spans="1:13" ht="24">
      <c r="A415" s="161" t="s">
        <v>1324</v>
      </c>
      <c r="B415" s="30"/>
      <c r="C415" s="160" t="s">
        <v>1641</v>
      </c>
      <c r="D415" s="31"/>
      <c r="E415" s="31"/>
      <c r="F415" s="31"/>
      <c r="G415" s="31"/>
      <c r="H415" s="31"/>
      <c r="I415" s="31"/>
      <c r="J415" s="31"/>
      <c r="K415" s="158">
        <f t="shared" si="52"/>
        <v>8155000</v>
      </c>
      <c r="L415" s="158">
        <f t="shared" si="52"/>
        <v>3832255.02</v>
      </c>
      <c r="M415" s="164">
        <f t="shared" si="45"/>
        <v>4322744.98</v>
      </c>
    </row>
    <row r="416" spans="1:13" ht="24">
      <c r="A416" s="161" t="s">
        <v>1325</v>
      </c>
      <c r="B416" s="30"/>
      <c r="C416" s="160" t="s">
        <v>1642</v>
      </c>
      <c r="D416" s="31"/>
      <c r="E416" s="31"/>
      <c r="F416" s="31"/>
      <c r="G416" s="31"/>
      <c r="H416" s="31"/>
      <c r="I416" s="31"/>
      <c r="J416" s="31"/>
      <c r="K416" s="158">
        <f t="shared" si="52"/>
        <v>8155000</v>
      </c>
      <c r="L416" s="158">
        <f t="shared" si="52"/>
        <v>3832255.02</v>
      </c>
      <c r="M416" s="164">
        <f t="shared" si="45"/>
        <v>4322744.98</v>
      </c>
    </row>
    <row r="417" spans="1:13" ht="24">
      <c r="A417" s="161" t="s">
        <v>1700</v>
      </c>
      <c r="B417" s="30"/>
      <c r="C417" s="160" t="s">
        <v>1643</v>
      </c>
      <c r="D417" s="31"/>
      <c r="E417" s="31"/>
      <c r="F417" s="31"/>
      <c r="G417" s="31"/>
      <c r="H417" s="31"/>
      <c r="I417" s="31"/>
      <c r="J417" s="31"/>
      <c r="K417" s="158">
        <f t="shared" si="52"/>
        <v>8155000</v>
      </c>
      <c r="L417" s="158">
        <f t="shared" si="52"/>
        <v>3832255.02</v>
      </c>
      <c r="M417" s="164">
        <f t="shared" si="45"/>
        <v>4322744.98</v>
      </c>
    </row>
    <row r="418" spans="1:13" ht="15.75">
      <c r="A418" s="165" t="s">
        <v>1069</v>
      </c>
      <c r="B418" s="33"/>
      <c r="C418" s="160" t="s">
        <v>1644</v>
      </c>
      <c r="D418" s="160"/>
      <c r="E418" s="160"/>
      <c r="F418" s="160"/>
      <c r="G418" s="160"/>
      <c r="H418" s="160"/>
      <c r="I418" s="160"/>
      <c r="J418" s="160"/>
      <c r="K418" s="158">
        <f t="shared" si="52"/>
        <v>8155000</v>
      </c>
      <c r="L418" s="158">
        <f t="shared" si="52"/>
        <v>3832255.02</v>
      </c>
      <c r="M418" s="164">
        <f t="shared" si="45"/>
        <v>4322744.98</v>
      </c>
    </row>
    <row r="419" spans="1:13" s="159" customFormat="1" ht="15.75">
      <c r="A419" s="161" t="s">
        <v>1081</v>
      </c>
      <c r="B419" s="30"/>
      <c r="C419" s="160" t="s">
        <v>1645</v>
      </c>
      <c r="D419" s="31"/>
      <c r="E419" s="31"/>
      <c r="F419" s="31"/>
      <c r="G419" s="31"/>
      <c r="H419" s="31"/>
      <c r="I419" s="31"/>
      <c r="J419" s="31"/>
      <c r="K419" s="158">
        <f>SUM(K420:K421)</f>
        <v>8155000</v>
      </c>
      <c r="L419" s="158">
        <f>SUM(L420:L421)</f>
        <v>3832255.02</v>
      </c>
      <c r="M419" s="164">
        <f t="shared" si="45"/>
        <v>4322744.98</v>
      </c>
    </row>
    <row r="420" spans="1:13" ht="12.75">
      <c r="A420" s="62" t="s">
        <v>1011</v>
      </c>
      <c r="B420" s="62"/>
      <c r="C420" s="429" t="s">
        <v>1853</v>
      </c>
      <c r="D420" s="204"/>
      <c r="E420" s="204"/>
      <c r="F420" s="204"/>
      <c r="G420" s="204"/>
      <c r="H420" s="204"/>
      <c r="I420" s="204"/>
      <c r="J420" s="204"/>
      <c r="K420" s="205">
        <v>4923900</v>
      </c>
      <c r="L420" s="205">
        <v>3545515.02</v>
      </c>
      <c r="M420" s="205">
        <f t="shared" si="45"/>
        <v>1378384.98</v>
      </c>
    </row>
    <row r="421" spans="1:14" ht="12.75">
      <c r="A421" s="62" t="s">
        <v>1023</v>
      </c>
      <c r="B421" s="62"/>
      <c r="C421" s="429" t="s">
        <v>1854</v>
      </c>
      <c r="D421" s="204"/>
      <c r="E421" s="204"/>
      <c r="F421" s="204"/>
      <c r="G421" s="204"/>
      <c r="H421" s="204"/>
      <c r="I421" s="204"/>
      <c r="J421" s="204"/>
      <c r="K421" s="205">
        <v>3231100</v>
      </c>
      <c r="L421" s="205">
        <v>286740</v>
      </c>
      <c r="M421" s="205">
        <f t="shared" si="45"/>
        <v>2944360</v>
      </c>
      <c r="N421" t="e">
        <f>L421+L436+#REF!</f>
        <v>#REF!</v>
      </c>
    </row>
    <row r="422" spans="1:13" ht="25.5">
      <c r="A422" s="326" t="s">
        <v>876</v>
      </c>
      <c r="B422" s="35"/>
      <c r="C422" s="31" t="s">
        <v>388</v>
      </c>
      <c r="D422" s="31"/>
      <c r="E422" s="31"/>
      <c r="F422" s="31"/>
      <c r="G422" s="31"/>
      <c r="H422" s="31"/>
      <c r="I422" s="31"/>
      <c r="J422" s="31"/>
      <c r="K422" s="157">
        <f aca="true" t="shared" si="53" ref="K422:L427">SUM(K423)</f>
        <v>877700</v>
      </c>
      <c r="L422" s="157">
        <f t="shared" si="53"/>
        <v>652688.79</v>
      </c>
      <c r="M422" s="157">
        <f t="shared" si="45"/>
        <v>225011.20999999996</v>
      </c>
    </row>
    <row r="423" spans="1:13" ht="24">
      <c r="A423" s="161" t="s">
        <v>1324</v>
      </c>
      <c r="B423" s="30"/>
      <c r="C423" s="160" t="s">
        <v>1646</v>
      </c>
      <c r="D423" s="31"/>
      <c r="E423" s="31"/>
      <c r="F423" s="31"/>
      <c r="G423" s="31"/>
      <c r="H423" s="31"/>
      <c r="I423" s="31"/>
      <c r="J423" s="31"/>
      <c r="K423" s="158">
        <f t="shared" si="53"/>
        <v>877700</v>
      </c>
      <c r="L423" s="158">
        <f t="shared" si="53"/>
        <v>652688.79</v>
      </c>
      <c r="M423" s="164">
        <f t="shared" si="45"/>
        <v>225011.20999999996</v>
      </c>
    </row>
    <row r="424" spans="1:13" ht="24">
      <c r="A424" s="161" t="s">
        <v>1325</v>
      </c>
      <c r="B424" s="30"/>
      <c r="C424" s="160" t="s">
        <v>1647</v>
      </c>
      <c r="D424" s="31"/>
      <c r="E424" s="31"/>
      <c r="F424" s="31"/>
      <c r="G424" s="31"/>
      <c r="H424" s="31"/>
      <c r="I424" s="31"/>
      <c r="J424" s="31"/>
      <c r="K424" s="158">
        <f t="shared" si="53"/>
        <v>877700</v>
      </c>
      <c r="L424" s="158">
        <f t="shared" si="53"/>
        <v>652688.79</v>
      </c>
      <c r="M424" s="164">
        <f t="shared" si="45"/>
        <v>225011.20999999996</v>
      </c>
    </row>
    <row r="425" spans="1:13" ht="24">
      <c r="A425" s="161" t="s">
        <v>1700</v>
      </c>
      <c r="B425" s="35"/>
      <c r="C425" s="160" t="s">
        <v>1855</v>
      </c>
      <c r="D425" s="31"/>
      <c r="E425" s="31"/>
      <c r="F425" s="31"/>
      <c r="G425" s="31"/>
      <c r="H425" s="31"/>
      <c r="I425" s="31"/>
      <c r="J425" s="31"/>
      <c r="K425" s="158">
        <f t="shared" si="53"/>
        <v>877700</v>
      </c>
      <c r="L425" s="158">
        <f t="shared" si="53"/>
        <v>652688.79</v>
      </c>
      <c r="M425" s="164">
        <f t="shared" si="45"/>
        <v>225011.20999999996</v>
      </c>
    </row>
    <row r="426" spans="1:13" ht="15.75">
      <c r="A426" s="165" t="s">
        <v>1069</v>
      </c>
      <c r="B426" s="33"/>
      <c r="C426" s="160" t="s">
        <v>1648</v>
      </c>
      <c r="D426" s="160"/>
      <c r="E426" s="160"/>
      <c r="F426" s="160"/>
      <c r="G426" s="160"/>
      <c r="H426" s="160"/>
      <c r="I426" s="160"/>
      <c r="J426" s="160"/>
      <c r="K426" s="158">
        <f t="shared" si="53"/>
        <v>877700</v>
      </c>
      <c r="L426" s="158">
        <f t="shared" si="53"/>
        <v>652688.79</v>
      </c>
      <c r="M426" s="164">
        <f t="shared" si="45"/>
        <v>225011.20999999996</v>
      </c>
    </row>
    <row r="427" spans="1:13" s="159" customFormat="1" ht="15.75">
      <c r="A427" s="161" t="s">
        <v>1081</v>
      </c>
      <c r="B427" s="30"/>
      <c r="C427" s="160" t="s">
        <v>1649</v>
      </c>
      <c r="D427" s="31"/>
      <c r="E427" s="31"/>
      <c r="F427" s="31"/>
      <c r="G427" s="31"/>
      <c r="H427" s="31"/>
      <c r="I427" s="31"/>
      <c r="J427" s="31"/>
      <c r="K427" s="158">
        <f t="shared" si="53"/>
        <v>877700</v>
      </c>
      <c r="L427" s="158">
        <f t="shared" si="53"/>
        <v>652688.79</v>
      </c>
      <c r="M427" s="164">
        <f t="shared" si="45"/>
        <v>225011.20999999996</v>
      </c>
    </row>
    <row r="428" spans="1:13" ht="12.75">
      <c r="A428" s="62" t="s">
        <v>1023</v>
      </c>
      <c r="B428" s="62"/>
      <c r="C428" s="429" t="s">
        <v>1856</v>
      </c>
      <c r="D428" s="204"/>
      <c r="E428" s="204"/>
      <c r="F428" s="204"/>
      <c r="G428" s="204"/>
      <c r="H428" s="204"/>
      <c r="I428" s="204"/>
      <c r="J428" s="204"/>
      <c r="K428" s="205">
        <v>877700</v>
      </c>
      <c r="L428" s="205">
        <v>652688.79</v>
      </c>
      <c r="M428" s="205">
        <f t="shared" si="45"/>
        <v>225011.20999999996</v>
      </c>
    </row>
    <row r="429" spans="1:13" ht="15.75">
      <c r="A429" s="326" t="s">
        <v>240</v>
      </c>
      <c r="B429" s="30"/>
      <c r="C429" s="31" t="s">
        <v>1857</v>
      </c>
      <c r="D429" s="31"/>
      <c r="E429" s="31"/>
      <c r="F429" s="31"/>
      <c r="G429" s="31"/>
      <c r="H429" s="31"/>
      <c r="I429" s="31"/>
      <c r="J429" s="31"/>
      <c r="K429" s="157">
        <f aca="true" t="shared" si="54" ref="K429:L434">SUM(K430)</f>
        <v>1262300</v>
      </c>
      <c r="L429" s="157">
        <f t="shared" si="54"/>
        <v>1137636.56</v>
      </c>
      <c r="M429" s="157">
        <f aca="true" t="shared" si="55" ref="M429:M515">K429-L429</f>
        <v>124663.43999999994</v>
      </c>
    </row>
    <row r="430" spans="1:13" ht="24">
      <c r="A430" s="161" t="s">
        <v>1324</v>
      </c>
      <c r="B430" s="30"/>
      <c r="C430" s="160" t="s">
        <v>1650</v>
      </c>
      <c r="D430" s="31"/>
      <c r="E430" s="31"/>
      <c r="F430" s="31"/>
      <c r="G430" s="31"/>
      <c r="H430" s="31"/>
      <c r="I430" s="31"/>
      <c r="J430" s="31"/>
      <c r="K430" s="158">
        <f t="shared" si="54"/>
        <v>1262300</v>
      </c>
      <c r="L430" s="158">
        <f t="shared" si="54"/>
        <v>1137636.56</v>
      </c>
      <c r="M430" s="164">
        <f t="shared" si="55"/>
        <v>124663.43999999994</v>
      </c>
    </row>
    <row r="431" spans="1:13" ht="24">
      <c r="A431" s="161" t="s">
        <v>1325</v>
      </c>
      <c r="B431" s="30"/>
      <c r="C431" s="160" t="s">
        <v>1651</v>
      </c>
      <c r="D431" s="31"/>
      <c r="E431" s="31"/>
      <c r="F431" s="31"/>
      <c r="G431" s="31"/>
      <c r="H431" s="31"/>
      <c r="I431" s="31"/>
      <c r="J431" s="31"/>
      <c r="K431" s="158">
        <f t="shared" si="54"/>
        <v>1262300</v>
      </c>
      <c r="L431" s="158">
        <f t="shared" si="54"/>
        <v>1137636.56</v>
      </c>
      <c r="M431" s="164">
        <f t="shared" si="55"/>
        <v>124663.43999999994</v>
      </c>
    </row>
    <row r="432" spans="1:13" ht="24">
      <c r="A432" s="161" t="s">
        <v>1700</v>
      </c>
      <c r="B432" s="30"/>
      <c r="C432" s="160" t="s">
        <v>1858</v>
      </c>
      <c r="D432" s="31"/>
      <c r="E432" s="31"/>
      <c r="F432" s="31"/>
      <c r="G432" s="31"/>
      <c r="H432" s="31"/>
      <c r="I432" s="31"/>
      <c r="J432" s="31"/>
      <c r="K432" s="158">
        <f t="shared" si="54"/>
        <v>1262300</v>
      </c>
      <c r="L432" s="158">
        <f t="shared" si="54"/>
        <v>1137636.56</v>
      </c>
      <c r="M432" s="164">
        <f t="shared" si="55"/>
        <v>124663.43999999994</v>
      </c>
    </row>
    <row r="433" spans="1:13" ht="15.75">
      <c r="A433" s="165" t="s">
        <v>1069</v>
      </c>
      <c r="B433" s="33"/>
      <c r="C433" s="160" t="s">
        <v>1656</v>
      </c>
      <c r="D433" s="160"/>
      <c r="E433" s="160"/>
      <c r="F433" s="160"/>
      <c r="G433" s="160"/>
      <c r="H433" s="160"/>
      <c r="I433" s="160"/>
      <c r="J433" s="160"/>
      <c r="K433" s="158">
        <f t="shared" si="54"/>
        <v>1262300</v>
      </c>
      <c r="L433" s="158">
        <f t="shared" si="54"/>
        <v>1137636.56</v>
      </c>
      <c r="M433" s="164">
        <f t="shared" si="55"/>
        <v>124663.43999999994</v>
      </c>
    </row>
    <row r="434" spans="1:13" s="159" customFormat="1" ht="15.75">
      <c r="A434" s="161" t="s">
        <v>1081</v>
      </c>
      <c r="B434" s="30"/>
      <c r="C434" s="160" t="s">
        <v>1657</v>
      </c>
      <c r="D434" s="31"/>
      <c r="E434" s="31"/>
      <c r="F434" s="31"/>
      <c r="G434" s="31"/>
      <c r="H434" s="31"/>
      <c r="I434" s="31"/>
      <c r="J434" s="31"/>
      <c r="K434" s="158">
        <f t="shared" si="54"/>
        <v>1262300</v>
      </c>
      <c r="L434" s="158">
        <f t="shared" si="54"/>
        <v>1137636.56</v>
      </c>
      <c r="M434" s="164">
        <f t="shared" si="55"/>
        <v>124663.43999999994</v>
      </c>
    </row>
    <row r="435" spans="1:13" ht="12.75">
      <c r="A435" s="62" t="s">
        <v>1023</v>
      </c>
      <c r="B435" s="62"/>
      <c r="C435" s="429" t="s">
        <v>1859</v>
      </c>
      <c r="D435" s="204"/>
      <c r="E435" s="204"/>
      <c r="F435" s="204"/>
      <c r="G435" s="204"/>
      <c r="H435" s="204"/>
      <c r="I435" s="204"/>
      <c r="J435" s="204"/>
      <c r="K435" s="205">
        <v>1262300</v>
      </c>
      <c r="L435" s="205">
        <v>1137636.56</v>
      </c>
      <c r="M435" s="205">
        <f t="shared" si="55"/>
        <v>124663.43999999994</v>
      </c>
    </row>
    <row r="436" spans="1:13" ht="15.75">
      <c r="A436" s="326" t="s">
        <v>241</v>
      </c>
      <c r="B436" s="30"/>
      <c r="C436" s="31" t="s">
        <v>1860</v>
      </c>
      <c r="D436" s="31"/>
      <c r="E436" s="31"/>
      <c r="F436" s="31"/>
      <c r="G436" s="31"/>
      <c r="H436" s="31"/>
      <c r="I436" s="31"/>
      <c r="J436" s="31"/>
      <c r="K436" s="157">
        <f aca="true" t="shared" si="56" ref="K436:L438">SUM(K437)</f>
        <v>368800</v>
      </c>
      <c r="L436" s="157">
        <f t="shared" si="56"/>
        <v>29941.98</v>
      </c>
      <c r="M436" s="157">
        <f t="shared" si="55"/>
        <v>338858.02</v>
      </c>
    </row>
    <row r="437" spans="1:13" ht="24">
      <c r="A437" s="161" t="s">
        <v>1324</v>
      </c>
      <c r="B437" s="30"/>
      <c r="C437" s="160" t="s">
        <v>1652</v>
      </c>
      <c r="D437" s="31"/>
      <c r="E437" s="31"/>
      <c r="F437" s="31"/>
      <c r="G437" s="31"/>
      <c r="H437" s="31"/>
      <c r="I437" s="31"/>
      <c r="J437" s="31"/>
      <c r="K437" s="158">
        <f t="shared" si="56"/>
        <v>368800</v>
      </c>
      <c r="L437" s="158">
        <f t="shared" si="56"/>
        <v>29941.98</v>
      </c>
      <c r="M437" s="164">
        <f t="shared" si="55"/>
        <v>338858.02</v>
      </c>
    </row>
    <row r="438" spans="1:13" ht="24">
      <c r="A438" s="161" t="s">
        <v>1325</v>
      </c>
      <c r="B438" s="30"/>
      <c r="C438" s="160" t="s">
        <v>1653</v>
      </c>
      <c r="D438" s="31"/>
      <c r="E438" s="31"/>
      <c r="F438" s="31"/>
      <c r="G438" s="31"/>
      <c r="H438" s="31"/>
      <c r="I438" s="31"/>
      <c r="J438" s="31"/>
      <c r="K438" s="158">
        <f t="shared" si="56"/>
        <v>368800</v>
      </c>
      <c r="L438" s="158">
        <f t="shared" si="56"/>
        <v>29941.98</v>
      </c>
      <c r="M438" s="164">
        <f t="shared" si="55"/>
        <v>338858.02</v>
      </c>
    </row>
    <row r="439" spans="1:17" ht="24">
      <c r="A439" s="161" t="s">
        <v>1700</v>
      </c>
      <c r="B439" s="30"/>
      <c r="C439" s="160" t="s">
        <v>1861</v>
      </c>
      <c r="D439" s="31"/>
      <c r="E439" s="31"/>
      <c r="F439" s="31"/>
      <c r="G439" s="31"/>
      <c r="H439" s="31"/>
      <c r="I439" s="31"/>
      <c r="J439" s="31"/>
      <c r="K439" s="158">
        <f>SUM(K440+K444)</f>
        <v>368800</v>
      </c>
      <c r="L439" s="158">
        <f>SUM(L440+L444)</f>
        <v>29941.98</v>
      </c>
      <c r="M439" s="164">
        <f t="shared" si="55"/>
        <v>338858.02</v>
      </c>
      <c r="Q439" s="29"/>
    </row>
    <row r="440" spans="1:13" ht="15.75">
      <c r="A440" s="165" t="s">
        <v>1069</v>
      </c>
      <c r="B440" s="33"/>
      <c r="C440" s="160" t="s">
        <v>1654</v>
      </c>
      <c r="D440" s="160"/>
      <c r="E440" s="160"/>
      <c r="F440" s="160"/>
      <c r="G440" s="160"/>
      <c r="H440" s="160"/>
      <c r="I440" s="160"/>
      <c r="J440" s="160"/>
      <c r="K440" s="158">
        <f>SUM(K441)</f>
        <v>348800</v>
      </c>
      <c r="L440" s="158">
        <f>SUM(L441)</f>
        <v>29941.98</v>
      </c>
      <c r="M440" s="164">
        <f t="shared" si="55"/>
        <v>318858.02</v>
      </c>
    </row>
    <row r="441" spans="1:13" s="159" customFormat="1" ht="15.75">
      <c r="A441" s="161" t="s">
        <v>1081</v>
      </c>
      <c r="B441" s="30"/>
      <c r="C441" s="160" t="s">
        <v>1655</v>
      </c>
      <c r="D441" s="31"/>
      <c r="E441" s="31"/>
      <c r="F441" s="31"/>
      <c r="G441" s="31"/>
      <c r="H441" s="31"/>
      <c r="I441" s="31"/>
      <c r="J441" s="31"/>
      <c r="K441" s="158">
        <f>SUM(K442:K443)</f>
        <v>348800</v>
      </c>
      <c r="L441" s="158">
        <f>SUM(L442:L443)</f>
        <v>29941.98</v>
      </c>
      <c r="M441" s="164">
        <f t="shared" si="55"/>
        <v>318858.02</v>
      </c>
    </row>
    <row r="442" spans="1:13" ht="12.75">
      <c r="A442" s="62" t="s">
        <v>1023</v>
      </c>
      <c r="B442" s="62"/>
      <c r="C442" s="429" t="s">
        <v>1862</v>
      </c>
      <c r="D442" s="204"/>
      <c r="E442" s="204"/>
      <c r="F442" s="204"/>
      <c r="G442" s="204"/>
      <c r="H442" s="204"/>
      <c r="I442" s="204"/>
      <c r="J442" s="204"/>
      <c r="K442" s="205">
        <v>206800</v>
      </c>
      <c r="L442" s="205">
        <v>19741.98</v>
      </c>
      <c r="M442" s="205">
        <f t="shared" si="55"/>
        <v>187058.02</v>
      </c>
    </row>
    <row r="443" spans="1:13" ht="12.75">
      <c r="A443" s="62" t="s">
        <v>1012</v>
      </c>
      <c r="B443" s="62"/>
      <c r="C443" s="429" t="s">
        <v>1863</v>
      </c>
      <c r="D443" s="204"/>
      <c r="E443" s="204"/>
      <c r="F443" s="204"/>
      <c r="G443" s="204"/>
      <c r="H443" s="204"/>
      <c r="I443" s="204"/>
      <c r="J443" s="204"/>
      <c r="K443" s="205">
        <v>142000</v>
      </c>
      <c r="L443" s="205">
        <v>10200</v>
      </c>
      <c r="M443" s="205">
        <f t="shared" si="55"/>
        <v>131800</v>
      </c>
    </row>
    <row r="444" spans="1:13" s="159" customFormat="1" ht="15.75">
      <c r="A444" s="161" t="s">
        <v>1331</v>
      </c>
      <c r="B444" s="30"/>
      <c r="C444" s="160" t="s">
        <v>1658</v>
      </c>
      <c r="D444" s="31"/>
      <c r="E444" s="31"/>
      <c r="F444" s="31"/>
      <c r="G444" s="31"/>
      <c r="H444" s="31"/>
      <c r="I444" s="31"/>
      <c r="J444" s="31"/>
      <c r="K444" s="158">
        <f>SUM(K445)</f>
        <v>20000</v>
      </c>
      <c r="L444" s="158">
        <f>SUM(L445)</f>
        <v>0</v>
      </c>
      <c r="M444" s="164">
        <f t="shared" si="55"/>
        <v>20000</v>
      </c>
    </row>
    <row r="445" spans="1:13" ht="12.75">
      <c r="A445" s="62" t="s">
        <v>1014</v>
      </c>
      <c r="B445" s="62"/>
      <c r="C445" s="429" t="s">
        <v>161</v>
      </c>
      <c r="D445" s="204"/>
      <c r="E445" s="204"/>
      <c r="F445" s="204"/>
      <c r="G445" s="204"/>
      <c r="H445" s="204"/>
      <c r="I445" s="204"/>
      <c r="J445" s="204"/>
      <c r="K445" s="205">
        <v>20000</v>
      </c>
      <c r="L445" s="205">
        <v>0</v>
      </c>
      <c r="M445" s="205">
        <f t="shared" si="55"/>
        <v>20000</v>
      </c>
    </row>
    <row r="446" spans="1:17" ht="15.75">
      <c r="A446" s="326" t="s">
        <v>877</v>
      </c>
      <c r="B446" s="30"/>
      <c r="C446" s="31" t="s">
        <v>162</v>
      </c>
      <c r="D446" s="31"/>
      <c r="E446" s="31"/>
      <c r="F446" s="31"/>
      <c r="G446" s="31"/>
      <c r="H446" s="31"/>
      <c r="I446" s="31"/>
      <c r="J446" s="31"/>
      <c r="K446" s="157">
        <f aca="true" t="shared" si="57" ref="K446:L448">SUM(K447)</f>
        <v>1383300</v>
      </c>
      <c r="L446" s="157">
        <f t="shared" si="57"/>
        <v>848260.63</v>
      </c>
      <c r="M446" s="157">
        <f t="shared" si="55"/>
        <v>535039.37</v>
      </c>
      <c r="Q446" s="29"/>
    </row>
    <row r="447" spans="1:13" ht="24">
      <c r="A447" s="161" t="s">
        <v>1324</v>
      </c>
      <c r="B447" s="30"/>
      <c r="C447" s="160" t="s">
        <v>1659</v>
      </c>
      <c r="D447" s="31"/>
      <c r="E447" s="31"/>
      <c r="F447" s="31"/>
      <c r="G447" s="31"/>
      <c r="H447" s="31"/>
      <c r="I447" s="31"/>
      <c r="J447" s="31"/>
      <c r="K447" s="158">
        <f t="shared" si="57"/>
        <v>1383300</v>
      </c>
      <c r="L447" s="158">
        <f t="shared" si="57"/>
        <v>848260.63</v>
      </c>
      <c r="M447" s="164">
        <f t="shared" si="55"/>
        <v>535039.37</v>
      </c>
    </row>
    <row r="448" spans="1:13" ht="24">
      <c r="A448" s="161" t="s">
        <v>1325</v>
      </c>
      <c r="B448" s="30"/>
      <c r="C448" s="160" t="s">
        <v>1660</v>
      </c>
      <c r="D448" s="31"/>
      <c r="E448" s="31"/>
      <c r="F448" s="31"/>
      <c r="G448" s="31"/>
      <c r="H448" s="31"/>
      <c r="I448" s="31"/>
      <c r="J448" s="31"/>
      <c r="K448" s="158">
        <f t="shared" si="57"/>
        <v>1383300</v>
      </c>
      <c r="L448" s="158">
        <f t="shared" si="57"/>
        <v>848260.63</v>
      </c>
      <c r="M448" s="164">
        <f t="shared" si="55"/>
        <v>535039.37</v>
      </c>
    </row>
    <row r="449" spans="1:17" ht="24">
      <c r="A449" s="161" t="s">
        <v>1700</v>
      </c>
      <c r="B449" s="30"/>
      <c r="C449" s="160" t="s">
        <v>163</v>
      </c>
      <c r="D449" s="31"/>
      <c r="E449" s="31"/>
      <c r="F449" s="31"/>
      <c r="G449" s="31"/>
      <c r="H449" s="31"/>
      <c r="I449" s="31"/>
      <c r="J449" s="31"/>
      <c r="K449" s="158">
        <f>SUM(K450+K454)</f>
        <v>1383300</v>
      </c>
      <c r="L449" s="158">
        <f>SUM(L450+L454)</f>
        <v>848260.63</v>
      </c>
      <c r="M449" s="164">
        <f t="shared" si="55"/>
        <v>535039.37</v>
      </c>
      <c r="Q449" s="29"/>
    </row>
    <row r="450" spans="1:13" ht="15.75">
      <c r="A450" s="165" t="s">
        <v>1069</v>
      </c>
      <c r="B450" s="33"/>
      <c r="C450" s="160" t="s">
        <v>1176</v>
      </c>
      <c r="D450" s="160"/>
      <c r="E450" s="160"/>
      <c r="F450" s="160"/>
      <c r="G450" s="160"/>
      <c r="H450" s="160"/>
      <c r="I450" s="160"/>
      <c r="J450" s="160"/>
      <c r="K450" s="158">
        <f>SUM(K451)</f>
        <v>1299100</v>
      </c>
      <c r="L450" s="158">
        <f>SUM(L451)</f>
        <v>827496.9</v>
      </c>
      <c r="M450" s="164">
        <f t="shared" si="55"/>
        <v>471603.1</v>
      </c>
    </row>
    <row r="451" spans="1:13" s="159" customFormat="1" ht="15.75">
      <c r="A451" s="161" t="s">
        <v>1081</v>
      </c>
      <c r="B451" s="30"/>
      <c r="C451" s="160" t="s">
        <v>1177</v>
      </c>
      <c r="D451" s="31"/>
      <c r="E451" s="31"/>
      <c r="F451" s="31"/>
      <c r="G451" s="31"/>
      <c r="H451" s="31"/>
      <c r="I451" s="31"/>
      <c r="J451" s="31"/>
      <c r="K451" s="158">
        <f>SUM(K452+K453)</f>
        <v>1299100</v>
      </c>
      <c r="L451" s="158">
        <f>SUM(L452+L453)</f>
        <v>827496.9</v>
      </c>
      <c r="M451" s="164">
        <f t="shared" si="55"/>
        <v>471603.1</v>
      </c>
    </row>
    <row r="452" spans="1:13" ht="12.75">
      <c r="A452" s="62" t="s">
        <v>1023</v>
      </c>
      <c r="B452" s="62"/>
      <c r="C452" s="429" t="s">
        <v>164</v>
      </c>
      <c r="D452" s="204"/>
      <c r="E452" s="204"/>
      <c r="F452" s="204"/>
      <c r="G452" s="204"/>
      <c r="H452" s="204"/>
      <c r="I452" s="204"/>
      <c r="J452" s="204"/>
      <c r="K452" s="205">
        <v>1289900</v>
      </c>
      <c r="L452" s="205">
        <v>827496.9</v>
      </c>
      <c r="M452" s="205">
        <f t="shared" si="55"/>
        <v>462403.1</v>
      </c>
    </row>
    <row r="453" spans="1:13" ht="12.75">
      <c r="A453" s="62" t="s">
        <v>1012</v>
      </c>
      <c r="B453" s="62"/>
      <c r="C453" s="429" t="s">
        <v>1667</v>
      </c>
      <c r="D453" s="204"/>
      <c r="E453" s="204"/>
      <c r="F453" s="204"/>
      <c r="G453" s="204"/>
      <c r="H453" s="204"/>
      <c r="I453" s="204"/>
      <c r="J453" s="204"/>
      <c r="K453" s="205">
        <v>9200</v>
      </c>
      <c r="L453" s="205">
        <v>0</v>
      </c>
      <c r="M453" s="205">
        <f>K453-L453</f>
        <v>9200</v>
      </c>
    </row>
    <row r="454" spans="1:13" s="159" customFormat="1" ht="15.75">
      <c r="A454" s="161" t="s">
        <v>1331</v>
      </c>
      <c r="B454" s="30"/>
      <c r="C454" s="160" t="s">
        <v>1178</v>
      </c>
      <c r="D454" s="31"/>
      <c r="E454" s="31"/>
      <c r="F454" s="31"/>
      <c r="G454" s="31"/>
      <c r="H454" s="31"/>
      <c r="I454" s="31"/>
      <c r="J454" s="31"/>
      <c r="K454" s="158">
        <f>SUM(K455)</f>
        <v>84200</v>
      </c>
      <c r="L454" s="158">
        <f>SUM(L455)</f>
        <v>20763.73</v>
      </c>
      <c r="M454" s="164">
        <f t="shared" si="55"/>
        <v>63436.270000000004</v>
      </c>
    </row>
    <row r="455" spans="1:13" ht="12.75">
      <c r="A455" s="62" t="s">
        <v>1014</v>
      </c>
      <c r="B455" s="62"/>
      <c r="C455" s="429" t="s">
        <v>165</v>
      </c>
      <c r="D455" s="204"/>
      <c r="E455" s="204"/>
      <c r="F455" s="204"/>
      <c r="G455" s="204"/>
      <c r="H455" s="204"/>
      <c r="I455" s="204"/>
      <c r="J455" s="204"/>
      <c r="K455" s="205">
        <v>84200</v>
      </c>
      <c r="L455" s="205">
        <v>20763.73</v>
      </c>
      <c r="M455" s="205">
        <f t="shared" si="55"/>
        <v>63436.270000000004</v>
      </c>
    </row>
    <row r="456" spans="1:13" ht="48">
      <c r="A456" s="186" t="s">
        <v>499</v>
      </c>
      <c r="B456" s="186"/>
      <c r="C456" s="53" t="s">
        <v>500</v>
      </c>
      <c r="D456" s="57"/>
      <c r="E456" s="57"/>
      <c r="F456" s="57"/>
      <c r="G456" s="57"/>
      <c r="H456" s="57"/>
      <c r="I456" s="57"/>
      <c r="J456" s="57"/>
      <c r="K456" s="191">
        <f>K457</f>
        <v>140000</v>
      </c>
      <c r="L456" s="191">
        <f>L457</f>
        <v>135300</v>
      </c>
      <c r="M456" s="195">
        <f t="shared" si="55"/>
        <v>4700</v>
      </c>
    </row>
    <row r="457" spans="1:13" ht="24">
      <c r="A457" s="161" t="s">
        <v>1700</v>
      </c>
      <c r="B457" s="161"/>
      <c r="C457" s="53" t="s">
        <v>501</v>
      </c>
      <c r="D457" s="196"/>
      <c r="E457" s="196"/>
      <c r="F457" s="196"/>
      <c r="G457" s="196"/>
      <c r="H457" s="196"/>
      <c r="I457" s="196"/>
      <c r="J457" s="196"/>
      <c r="K457" s="192">
        <f>K458</f>
        <v>140000</v>
      </c>
      <c r="L457" s="192">
        <f>L458</f>
        <v>135300</v>
      </c>
      <c r="M457" s="195">
        <f t="shared" si="55"/>
        <v>4700</v>
      </c>
    </row>
    <row r="458" spans="1:13" ht="12.75">
      <c r="A458" s="62" t="s">
        <v>1013</v>
      </c>
      <c r="B458" s="62"/>
      <c r="C458" s="429" t="s">
        <v>502</v>
      </c>
      <c r="D458" s="204"/>
      <c r="E458" s="204"/>
      <c r="F458" s="204"/>
      <c r="G458" s="204"/>
      <c r="H458" s="204"/>
      <c r="I458" s="204"/>
      <c r="J458" s="204"/>
      <c r="K458" s="205">
        <v>140000</v>
      </c>
      <c r="L458" s="205">
        <v>135300</v>
      </c>
      <c r="M458" s="205">
        <f t="shared" si="55"/>
        <v>4700</v>
      </c>
    </row>
    <row r="459" spans="1:13" ht="15.75">
      <c r="A459" s="57" t="s">
        <v>1180</v>
      </c>
      <c r="B459" s="30"/>
      <c r="C459" s="31" t="s">
        <v>1179</v>
      </c>
      <c r="D459" s="31"/>
      <c r="E459" s="31"/>
      <c r="F459" s="31"/>
      <c r="G459" s="31"/>
      <c r="H459" s="31"/>
      <c r="I459" s="31"/>
      <c r="J459" s="31"/>
      <c r="K459" s="157">
        <f aca="true" t="shared" si="58" ref="K459:K470">SUM(K460)</f>
        <v>256300</v>
      </c>
      <c r="L459" s="157">
        <f aca="true" t="shared" si="59" ref="L459:L470">SUM(L460)</f>
        <v>256300</v>
      </c>
      <c r="M459" s="157">
        <f t="shared" si="55"/>
        <v>0</v>
      </c>
    </row>
    <row r="460" spans="1:13" ht="31.5">
      <c r="A460" s="57" t="s">
        <v>878</v>
      </c>
      <c r="B460" s="30"/>
      <c r="C460" s="31" t="s">
        <v>389</v>
      </c>
      <c r="D460" s="31"/>
      <c r="E460" s="31"/>
      <c r="F460" s="31"/>
      <c r="G460" s="31"/>
      <c r="H460" s="31"/>
      <c r="I460" s="31"/>
      <c r="J460" s="31"/>
      <c r="K460" s="157">
        <f t="shared" si="58"/>
        <v>256300</v>
      </c>
      <c r="L460" s="157">
        <f t="shared" si="59"/>
        <v>256300</v>
      </c>
      <c r="M460" s="157">
        <f t="shared" si="55"/>
        <v>0</v>
      </c>
    </row>
    <row r="461" spans="1:13" ht="15.75">
      <c r="A461" s="326" t="s">
        <v>1074</v>
      </c>
      <c r="B461" s="426"/>
      <c r="C461" s="31" t="s">
        <v>1181</v>
      </c>
      <c r="D461" s="427"/>
      <c r="E461" s="427"/>
      <c r="F461" s="427"/>
      <c r="G461" s="427"/>
      <c r="H461" s="427"/>
      <c r="I461" s="427"/>
      <c r="J461" s="427"/>
      <c r="K461" s="157">
        <f t="shared" si="58"/>
        <v>256300</v>
      </c>
      <c r="L461" s="157">
        <f t="shared" si="59"/>
        <v>256300</v>
      </c>
      <c r="M461" s="157">
        <f t="shared" si="55"/>
        <v>0</v>
      </c>
    </row>
    <row r="462" spans="1:13" ht="51">
      <c r="A462" s="326" t="s">
        <v>1075</v>
      </c>
      <c r="B462" s="426"/>
      <c r="C462" s="31" t="s">
        <v>1182</v>
      </c>
      <c r="D462" s="427"/>
      <c r="E462" s="427"/>
      <c r="F462" s="427"/>
      <c r="G462" s="427"/>
      <c r="H462" s="427"/>
      <c r="I462" s="427"/>
      <c r="J462" s="427"/>
      <c r="K462" s="157">
        <f t="shared" si="58"/>
        <v>256300</v>
      </c>
      <c r="L462" s="157">
        <f t="shared" si="59"/>
        <v>256300</v>
      </c>
      <c r="M462" s="157">
        <f t="shared" si="55"/>
        <v>0</v>
      </c>
    </row>
    <row r="463" spans="1:13" ht="38.25">
      <c r="A463" s="326" t="s">
        <v>1185</v>
      </c>
      <c r="B463" s="426"/>
      <c r="C463" s="31" t="s">
        <v>1183</v>
      </c>
      <c r="D463" s="427"/>
      <c r="E463" s="427"/>
      <c r="F463" s="427"/>
      <c r="G463" s="427"/>
      <c r="H463" s="427"/>
      <c r="I463" s="427"/>
      <c r="J463" s="427"/>
      <c r="K463" s="157">
        <f t="shared" si="58"/>
        <v>256300</v>
      </c>
      <c r="L463" s="157">
        <f t="shared" si="59"/>
        <v>256300</v>
      </c>
      <c r="M463" s="157">
        <f t="shared" si="55"/>
        <v>0</v>
      </c>
    </row>
    <row r="464" spans="1:13" ht="38.25">
      <c r="A464" s="326" t="s">
        <v>1338</v>
      </c>
      <c r="B464" s="426"/>
      <c r="C464" s="31" t="s">
        <v>1184</v>
      </c>
      <c r="D464" s="427"/>
      <c r="E464" s="427"/>
      <c r="F464" s="427"/>
      <c r="G464" s="427"/>
      <c r="H464" s="427"/>
      <c r="I464" s="427"/>
      <c r="J464" s="427"/>
      <c r="K464" s="157">
        <f t="shared" si="58"/>
        <v>256300</v>
      </c>
      <c r="L464" s="157">
        <f t="shared" si="59"/>
        <v>256300</v>
      </c>
      <c r="M464" s="157">
        <f t="shared" si="55"/>
        <v>0</v>
      </c>
    </row>
    <row r="465" spans="1:13" s="156" customFormat="1" ht="25.5">
      <c r="A465" s="326" t="s">
        <v>879</v>
      </c>
      <c r="B465" s="30"/>
      <c r="C465" s="31" t="s">
        <v>166</v>
      </c>
      <c r="D465" s="31"/>
      <c r="E465" s="31"/>
      <c r="F465" s="31"/>
      <c r="G465" s="31"/>
      <c r="H465" s="31"/>
      <c r="I465" s="31"/>
      <c r="J465" s="31"/>
      <c r="K465" s="157">
        <f t="shared" si="58"/>
        <v>256300</v>
      </c>
      <c r="L465" s="157">
        <f t="shared" si="59"/>
        <v>256300</v>
      </c>
      <c r="M465" s="32">
        <f t="shared" si="55"/>
        <v>0</v>
      </c>
    </row>
    <row r="466" spans="1:13" ht="24">
      <c r="A466" s="161" t="s">
        <v>1188</v>
      </c>
      <c r="B466" s="30"/>
      <c r="C466" s="160" t="s">
        <v>1186</v>
      </c>
      <c r="D466" s="31"/>
      <c r="E466" s="31"/>
      <c r="F466" s="31"/>
      <c r="G466" s="31"/>
      <c r="H466" s="31"/>
      <c r="I466" s="31"/>
      <c r="J466" s="31"/>
      <c r="K466" s="158">
        <f t="shared" si="58"/>
        <v>256300</v>
      </c>
      <c r="L466" s="158">
        <f t="shared" si="59"/>
        <v>256300</v>
      </c>
      <c r="M466" s="164">
        <f t="shared" si="55"/>
        <v>0</v>
      </c>
    </row>
    <row r="467" spans="1:13" ht="15.75">
      <c r="A467" s="161" t="s">
        <v>1189</v>
      </c>
      <c r="B467" s="30"/>
      <c r="C467" s="160" t="s">
        <v>1187</v>
      </c>
      <c r="D467" s="31"/>
      <c r="E467" s="31"/>
      <c r="F467" s="31"/>
      <c r="G467" s="31"/>
      <c r="H467" s="31"/>
      <c r="I467" s="31"/>
      <c r="J467" s="31"/>
      <c r="K467" s="158">
        <f t="shared" si="58"/>
        <v>256300</v>
      </c>
      <c r="L467" s="158">
        <f t="shared" si="59"/>
        <v>256300</v>
      </c>
      <c r="M467" s="164">
        <f t="shared" si="55"/>
        <v>0</v>
      </c>
    </row>
    <row r="468" spans="1:13" ht="36">
      <c r="A468" s="161" t="s">
        <v>880</v>
      </c>
      <c r="B468" s="30"/>
      <c r="C468" s="160" t="s">
        <v>167</v>
      </c>
      <c r="D468" s="31"/>
      <c r="E468" s="31"/>
      <c r="F468" s="31"/>
      <c r="G468" s="31"/>
      <c r="H468" s="31"/>
      <c r="I468" s="31"/>
      <c r="J468" s="31"/>
      <c r="K468" s="158">
        <f t="shared" si="58"/>
        <v>256300</v>
      </c>
      <c r="L468" s="158">
        <f t="shared" si="59"/>
        <v>256300</v>
      </c>
      <c r="M468" s="164">
        <f t="shared" si="55"/>
        <v>0</v>
      </c>
    </row>
    <row r="469" spans="1:13" ht="15.75">
      <c r="A469" s="165" t="s">
        <v>1069</v>
      </c>
      <c r="B469" s="33"/>
      <c r="C469" s="160" t="s">
        <v>1190</v>
      </c>
      <c r="D469" s="160"/>
      <c r="E469" s="160"/>
      <c r="F469" s="160"/>
      <c r="G469" s="160"/>
      <c r="H469" s="160"/>
      <c r="I469" s="160"/>
      <c r="J469" s="160"/>
      <c r="K469" s="158">
        <f t="shared" si="58"/>
        <v>256300</v>
      </c>
      <c r="L469" s="158">
        <f t="shared" si="59"/>
        <v>256300</v>
      </c>
      <c r="M469" s="164">
        <f t="shared" si="55"/>
        <v>0</v>
      </c>
    </row>
    <row r="470" spans="1:13" s="159" customFormat="1" ht="15.75">
      <c r="A470" s="161" t="s">
        <v>1742</v>
      </c>
      <c r="B470" s="30"/>
      <c r="C470" s="160" t="s">
        <v>1191</v>
      </c>
      <c r="D470" s="31"/>
      <c r="E470" s="31"/>
      <c r="F470" s="31"/>
      <c r="G470" s="31"/>
      <c r="H470" s="31"/>
      <c r="I470" s="31"/>
      <c r="J470" s="31"/>
      <c r="K470" s="158">
        <f t="shared" si="58"/>
        <v>256300</v>
      </c>
      <c r="L470" s="158">
        <f t="shared" si="59"/>
        <v>256300</v>
      </c>
      <c r="M470" s="164">
        <f t="shared" si="55"/>
        <v>0</v>
      </c>
    </row>
    <row r="471" spans="1:13" ht="24">
      <c r="A471" s="62" t="s">
        <v>244</v>
      </c>
      <c r="B471" s="62"/>
      <c r="C471" s="429" t="s">
        <v>168</v>
      </c>
      <c r="D471" s="204"/>
      <c r="E471" s="204"/>
      <c r="F471" s="204"/>
      <c r="G471" s="204"/>
      <c r="H471" s="204"/>
      <c r="I471" s="204"/>
      <c r="J471" s="204"/>
      <c r="K471" s="205">
        <v>256300</v>
      </c>
      <c r="L471" s="205">
        <v>256300</v>
      </c>
      <c r="M471" s="205">
        <f t="shared" si="55"/>
        <v>0</v>
      </c>
    </row>
    <row r="472" spans="1:13" ht="15.75">
      <c r="A472" s="57" t="s">
        <v>1024</v>
      </c>
      <c r="B472" s="30"/>
      <c r="C472" s="31" t="s">
        <v>1501</v>
      </c>
      <c r="D472" s="31"/>
      <c r="E472" s="31"/>
      <c r="F472" s="31"/>
      <c r="G472" s="31"/>
      <c r="H472" s="31"/>
      <c r="I472" s="31"/>
      <c r="J472" s="31"/>
      <c r="K472" s="157">
        <f>SUM(K473)</f>
        <v>22216900</v>
      </c>
      <c r="L472" s="157">
        <f>SUM(L473)</f>
        <v>19099515.63</v>
      </c>
      <c r="M472" s="157">
        <f t="shared" si="55"/>
        <v>3117384.370000001</v>
      </c>
    </row>
    <row r="473" spans="1:13" ht="15.75">
      <c r="A473" s="326" t="s">
        <v>1074</v>
      </c>
      <c r="B473" s="426"/>
      <c r="C473" s="31" t="s">
        <v>1192</v>
      </c>
      <c r="D473" s="427"/>
      <c r="E473" s="427"/>
      <c r="F473" s="427"/>
      <c r="G473" s="427"/>
      <c r="H473" s="427"/>
      <c r="I473" s="427"/>
      <c r="J473" s="427"/>
      <c r="K473" s="157">
        <f>SUM(K474+K493)</f>
        <v>22216900</v>
      </c>
      <c r="L473" s="157">
        <f>SUM(L474+L493)</f>
        <v>19099515.63</v>
      </c>
      <c r="M473" s="157">
        <f t="shared" si="55"/>
        <v>3117384.370000001</v>
      </c>
    </row>
    <row r="474" spans="1:13" ht="25.5">
      <c r="A474" s="326" t="s">
        <v>1088</v>
      </c>
      <c r="B474" s="426"/>
      <c r="C474" s="31" t="s">
        <v>951</v>
      </c>
      <c r="D474" s="427"/>
      <c r="E474" s="427"/>
      <c r="F474" s="427"/>
      <c r="G474" s="427"/>
      <c r="H474" s="427"/>
      <c r="I474" s="427"/>
      <c r="J474" s="427"/>
      <c r="K474" s="157">
        <f>SUM(K475+K484)</f>
        <v>2381500</v>
      </c>
      <c r="L474" s="157">
        <f>L475+L484</f>
        <v>818640.63</v>
      </c>
      <c r="M474" s="157">
        <f t="shared" si="55"/>
        <v>1562859.37</v>
      </c>
    </row>
    <row r="475" spans="1:13" ht="38.25">
      <c r="A475" s="326" t="s">
        <v>953</v>
      </c>
      <c r="B475" s="426"/>
      <c r="C475" s="31" t="s">
        <v>952</v>
      </c>
      <c r="D475" s="427"/>
      <c r="E475" s="427"/>
      <c r="F475" s="427"/>
      <c r="G475" s="427"/>
      <c r="H475" s="427"/>
      <c r="I475" s="427"/>
      <c r="J475" s="427"/>
      <c r="K475" s="157">
        <f aca="true" t="shared" si="60" ref="K475:L482">SUM(K476)</f>
        <v>1892984.56</v>
      </c>
      <c r="L475" s="157">
        <f t="shared" si="60"/>
        <v>623997.49</v>
      </c>
      <c r="M475" s="157">
        <f t="shared" si="55"/>
        <v>1268987.07</v>
      </c>
    </row>
    <row r="476" spans="1:13" ht="38.25">
      <c r="A476" s="326" t="s">
        <v>954</v>
      </c>
      <c r="B476" s="426"/>
      <c r="C476" s="31" t="s">
        <v>948</v>
      </c>
      <c r="D476" s="427"/>
      <c r="E476" s="427"/>
      <c r="F476" s="427"/>
      <c r="G476" s="427"/>
      <c r="H476" s="427"/>
      <c r="I476" s="427"/>
      <c r="J476" s="427"/>
      <c r="K476" s="157">
        <f t="shared" si="60"/>
        <v>1892984.56</v>
      </c>
      <c r="L476" s="157">
        <f t="shared" si="60"/>
        <v>623997.49</v>
      </c>
      <c r="M476" s="157">
        <f>K476-L476</f>
        <v>1268987.07</v>
      </c>
    </row>
    <row r="477" spans="1:13" ht="25.5">
      <c r="A477" s="326" t="s">
        <v>411</v>
      </c>
      <c r="B477" s="426"/>
      <c r="C477" s="31" t="s">
        <v>412</v>
      </c>
      <c r="D477" s="427"/>
      <c r="E477" s="427"/>
      <c r="F477" s="427"/>
      <c r="G477" s="427"/>
      <c r="H477" s="427"/>
      <c r="I477" s="427"/>
      <c r="J477" s="427"/>
      <c r="K477" s="157">
        <f t="shared" si="60"/>
        <v>1892984.56</v>
      </c>
      <c r="L477" s="157">
        <f t="shared" si="60"/>
        <v>623997.49</v>
      </c>
      <c r="M477" s="157">
        <f t="shared" si="55"/>
        <v>1268987.07</v>
      </c>
    </row>
    <row r="478" spans="1:13" ht="22.5">
      <c r="A478" s="165" t="s">
        <v>1188</v>
      </c>
      <c r="B478" s="33"/>
      <c r="C478" s="160" t="s">
        <v>949</v>
      </c>
      <c r="D478" s="160"/>
      <c r="E478" s="160"/>
      <c r="F478" s="160"/>
      <c r="G478" s="160"/>
      <c r="H478" s="160"/>
      <c r="I478" s="160"/>
      <c r="J478" s="160"/>
      <c r="K478" s="158">
        <f t="shared" si="60"/>
        <v>1892984.56</v>
      </c>
      <c r="L478" s="158">
        <f t="shared" si="60"/>
        <v>623997.49</v>
      </c>
      <c r="M478" s="164">
        <f>K478-L478</f>
        <v>1268987.07</v>
      </c>
    </row>
    <row r="479" spans="1:13" ht="15.75">
      <c r="A479" s="165" t="s">
        <v>1189</v>
      </c>
      <c r="B479" s="33"/>
      <c r="C479" s="160" t="s">
        <v>950</v>
      </c>
      <c r="D479" s="160"/>
      <c r="E479" s="160"/>
      <c r="F479" s="160"/>
      <c r="G479" s="160"/>
      <c r="H479" s="160"/>
      <c r="I479" s="160"/>
      <c r="J479" s="160"/>
      <c r="K479" s="158">
        <f t="shared" si="60"/>
        <v>1892984.56</v>
      </c>
      <c r="L479" s="158">
        <f t="shared" si="60"/>
        <v>623997.49</v>
      </c>
      <c r="M479" s="164">
        <f>K479-L479</f>
        <v>1268987.07</v>
      </c>
    </row>
    <row r="480" spans="1:13" ht="15.75">
      <c r="A480" s="165" t="s">
        <v>510</v>
      </c>
      <c r="B480" s="33"/>
      <c r="C480" s="160" t="s">
        <v>1746</v>
      </c>
      <c r="D480" s="160"/>
      <c r="E480" s="160"/>
      <c r="F480" s="160"/>
      <c r="G480" s="160"/>
      <c r="H480" s="160"/>
      <c r="I480" s="160"/>
      <c r="J480" s="160"/>
      <c r="K480" s="158">
        <f t="shared" si="60"/>
        <v>1892984.56</v>
      </c>
      <c r="L480" s="158">
        <f t="shared" si="60"/>
        <v>623997.49</v>
      </c>
      <c r="M480" s="164">
        <f t="shared" si="55"/>
        <v>1268987.07</v>
      </c>
    </row>
    <row r="481" spans="1:13" ht="15.75">
      <c r="A481" s="165" t="s">
        <v>1069</v>
      </c>
      <c r="B481" s="33"/>
      <c r="C481" s="160" t="s">
        <v>959</v>
      </c>
      <c r="D481" s="160"/>
      <c r="E481" s="160"/>
      <c r="F481" s="160"/>
      <c r="G481" s="160"/>
      <c r="H481" s="160"/>
      <c r="I481" s="160"/>
      <c r="J481" s="160"/>
      <c r="K481" s="158">
        <f t="shared" si="60"/>
        <v>1892984.56</v>
      </c>
      <c r="L481" s="158">
        <f t="shared" si="60"/>
        <v>623997.49</v>
      </c>
      <c r="M481" s="164">
        <f>K481-L481</f>
        <v>1268987.07</v>
      </c>
    </row>
    <row r="482" spans="1:13" s="159" customFormat="1" ht="15.75">
      <c r="A482" s="161" t="s">
        <v>1742</v>
      </c>
      <c r="B482" s="30"/>
      <c r="C482" s="160" t="s">
        <v>947</v>
      </c>
      <c r="D482" s="31"/>
      <c r="E482" s="31"/>
      <c r="F482" s="31"/>
      <c r="G482" s="31"/>
      <c r="H482" s="31"/>
      <c r="I482" s="31"/>
      <c r="J482" s="31"/>
      <c r="K482" s="158">
        <f t="shared" si="60"/>
        <v>1892984.56</v>
      </c>
      <c r="L482" s="158">
        <f t="shared" si="60"/>
        <v>623997.49</v>
      </c>
      <c r="M482" s="164">
        <f>K482-L482</f>
        <v>1268987.07</v>
      </c>
    </row>
    <row r="483" spans="1:13" ht="24">
      <c r="A483" s="62" t="s">
        <v>244</v>
      </c>
      <c r="B483" s="62"/>
      <c r="C483" s="429" t="s">
        <v>1747</v>
      </c>
      <c r="D483" s="204"/>
      <c r="E483" s="204"/>
      <c r="F483" s="204"/>
      <c r="G483" s="204"/>
      <c r="H483" s="204"/>
      <c r="I483" s="204"/>
      <c r="J483" s="204"/>
      <c r="K483" s="205">
        <v>1892984.56</v>
      </c>
      <c r="L483" s="205">
        <v>623997.49</v>
      </c>
      <c r="M483" s="205">
        <f t="shared" si="55"/>
        <v>1268987.07</v>
      </c>
    </row>
    <row r="484" spans="1:13" ht="38.25">
      <c r="A484" s="326" t="s">
        <v>957</v>
      </c>
      <c r="B484" s="426"/>
      <c r="C484" s="31" t="s">
        <v>955</v>
      </c>
      <c r="D484" s="427"/>
      <c r="E484" s="427"/>
      <c r="F484" s="427"/>
      <c r="G484" s="427"/>
      <c r="H484" s="427"/>
      <c r="I484" s="427"/>
      <c r="J484" s="427"/>
      <c r="K484" s="157">
        <f aca="true" t="shared" si="61" ref="K484:L491">SUM(K485)</f>
        <v>488515.44</v>
      </c>
      <c r="L484" s="157">
        <f t="shared" si="61"/>
        <v>194643.14</v>
      </c>
      <c r="M484" s="157">
        <f>K484-L484</f>
        <v>293872.3</v>
      </c>
    </row>
    <row r="485" spans="1:13" ht="38.25">
      <c r="A485" s="326" t="s">
        <v>958</v>
      </c>
      <c r="B485" s="426"/>
      <c r="C485" s="31" t="s">
        <v>956</v>
      </c>
      <c r="D485" s="427"/>
      <c r="E485" s="427"/>
      <c r="F485" s="427"/>
      <c r="G485" s="427"/>
      <c r="H485" s="427"/>
      <c r="I485" s="427"/>
      <c r="J485" s="427"/>
      <c r="K485" s="157">
        <f t="shared" si="61"/>
        <v>488515.44</v>
      </c>
      <c r="L485" s="157">
        <f t="shared" si="61"/>
        <v>194643.14</v>
      </c>
      <c r="M485" s="157">
        <f>K485-L485</f>
        <v>293872.3</v>
      </c>
    </row>
    <row r="486" spans="1:13" ht="25.5">
      <c r="A486" s="326" t="s">
        <v>411</v>
      </c>
      <c r="B486" s="426"/>
      <c r="C486" s="31" t="s">
        <v>1750</v>
      </c>
      <c r="D486" s="427"/>
      <c r="E486" s="427"/>
      <c r="F486" s="427"/>
      <c r="G486" s="427"/>
      <c r="H486" s="427"/>
      <c r="I486" s="427"/>
      <c r="J486" s="427"/>
      <c r="K486" s="157">
        <f t="shared" si="61"/>
        <v>488515.44</v>
      </c>
      <c r="L486" s="157">
        <f t="shared" si="61"/>
        <v>194643.14</v>
      </c>
      <c r="M486" s="157">
        <f t="shared" si="55"/>
        <v>293872.3</v>
      </c>
    </row>
    <row r="487" spans="1:13" s="159" customFormat="1" ht="24">
      <c r="A487" s="161" t="s">
        <v>1188</v>
      </c>
      <c r="B487" s="30"/>
      <c r="C487" s="160" t="s">
        <v>962</v>
      </c>
      <c r="D487" s="31"/>
      <c r="E487" s="31"/>
      <c r="F487" s="31"/>
      <c r="G487" s="31"/>
      <c r="H487" s="31"/>
      <c r="I487" s="31"/>
      <c r="J487" s="31"/>
      <c r="K487" s="158">
        <f t="shared" si="61"/>
        <v>488515.44</v>
      </c>
      <c r="L487" s="158">
        <f t="shared" si="61"/>
        <v>194643.14</v>
      </c>
      <c r="M487" s="164">
        <f t="shared" si="55"/>
        <v>293872.3</v>
      </c>
    </row>
    <row r="488" spans="1:13" s="159" customFormat="1" ht="15.75">
      <c r="A488" s="161" t="s">
        <v>1189</v>
      </c>
      <c r="B488" s="30"/>
      <c r="C488" s="160" t="s">
        <v>963</v>
      </c>
      <c r="D488" s="31"/>
      <c r="E488" s="31"/>
      <c r="F488" s="31"/>
      <c r="G488" s="31"/>
      <c r="H488" s="31"/>
      <c r="I488" s="31"/>
      <c r="J488" s="31"/>
      <c r="K488" s="158">
        <f t="shared" si="61"/>
        <v>488515.44</v>
      </c>
      <c r="L488" s="158">
        <f t="shared" si="61"/>
        <v>194643.14</v>
      </c>
      <c r="M488" s="164">
        <f t="shared" si="55"/>
        <v>293872.3</v>
      </c>
    </row>
    <row r="489" spans="1:13" s="159" customFormat="1" ht="15.75">
      <c r="A489" s="161" t="s">
        <v>510</v>
      </c>
      <c r="B489" s="30"/>
      <c r="C489" s="160" t="s">
        <v>1749</v>
      </c>
      <c r="D489" s="31"/>
      <c r="E489" s="31"/>
      <c r="F489" s="31"/>
      <c r="G489" s="31"/>
      <c r="H489" s="31"/>
      <c r="I489" s="31"/>
      <c r="J489" s="31"/>
      <c r="K489" s="158">
        <f t="shared" si="61"/>
        <v>488515.44</v>
      </c>
      <c r="L489" s="158">
        <f t="shared" si="61"/>
        <v>194643.14</v>
      </c>
      <c r="M489" s="164">
        <f t="shared" si="55"/>
        <v>293872.3</v>
      </c>
    </row>
    <row r="490" spans="1:13" ht="15.75">
      <c r="A490" s="165" t="s">
        <v>1069</v>
      </c>
      <c r="B490" s="33"/>
      <c r="C490" s="160" t="s">
        <v>960</v>
      </c>
      <c r="D490" s="160"/>
      <c r="E490" s="160"/>
      <c r="F490" s="160"/>
      <c r="G490" s="160"/>
      <c r="H490" s="160"/>
      <c r="I490" s="160"/>
      <c r="J490" s="160"/>
      <c r="K490" s="158">
        <f t="shared" si="61"/>
        <v>488515.44</v>
      </c>
      <c r="L490" s="158">
        <f t="shared" si="61"/>
        <v>194643.14</v>
      </c>
      <c r="M490" s="164">
        <f t="shared" si="55"/>
        <v>293872.3</v>
      </c>
    </row>
    <row r="491" spans="1:13" s="159" customFormat="1" ht="15.75">
      <c r="A491" s="161" t="s">
        <v>1742</v>
      </c>
      <c r="B491" s="30"/>
      <c r="C491" s="160" t="s">
        <v>961</v>
      </c>
      <c r="D491" s="31"/>
      <c r="E491" s="31"/>
      <c r="F491" s="31"/>
      <c r="G491" s="31"/>
      <c r="H491" s="31"/>
      <c r="I491" s="31"/>
      <c r="J491" s="31"/>
      <c r="K491" s="158">
        <f t="shared" si="61"/>
        <v>488515.44</v>
      </c>
      <c r="L491" s="158">
        <f t="shared" si="61"/>
        <v>194643.14</v>
      </c>
      <c r="M491" s="164">
        <f t="shared" si="55"/>
        <v>293872.3</v>
      </c>
    </row>
    <row r="492" spans="1:13" ht="24">
      <c r="A492" s="62" t="s">
        <v>244</v>
      </c>
      <c r="B492" s="62"/>
      <c r="C492" s="429" t="s">
        <v>1748</v>
      </c>
      <c r="D492" s="204"/>
      <c r="E492" s="204"/>
      <c r="F492" s="204"/>
      <c r="G492" s="204"/>
      <c r="H492" s="204"/>
      <c r="I492" s="204"/>
      <c r="J492" s="204"/>
      <c r="K492" s="205">
        <v>488515.44</v>
      </c>
      <c r="L492" s="205">
        <v>194643.14</v>
      </c>
      <c r="M492" s="205">
        <f t="shared" si="55"/>
        <v>293872.3</v>
      </c>
    </row>
    <row r="493" spans="1:13" ht="51">
      <c r="A493" s="326" t="s">
        <v>1075</v>
      </c>
      <c r="B493" s="426"/>
      <c r="C493" s="31" t="s">
        <v>1193</v>
      </c>
      <c r="D493" s="427"/>
      <c r="E493" s="427"/>
      <c r="F493" s="427"/>
      <c r="G493" s="427"/>
      <c r="H493" s="427"/>
      <c r="I493" s="427"/>
      <c r="J493" s="427"/>
      <c r="K493" s="157">
        <f>SUM(K494+K512+K521)</f>
        <v>19835400</v>
      </c>
      <c r="L493" s="157">
        <f>SUM(L494+L512+L521)</f>
        <v>18280875</v>
      </c>
      <c r="M493" s="157">
        <f>K493-L493</f>
        <v>1554525</v>
      </c>
    </row>
    <row r="494" spans="1:13" ht="25.5">
      <c r="A494" s="326" t="s">
        <v>1076</v>
      </c>
      <c r="B494" s="426"/>
      <c r="C494" s="31" t="s">
        <v>1194</v>
      </c>
      <c r="D494" s="427"/>
      <c r="E494" s="427"/>
      <c r="F494" s="427"/>
      <c r="G494" s="427"/>
      <c r="H494" s="427"/>
      <c r="I494" s="427"/>
      <c r="J494" s="427"/>
      <c r="K494" s="157">
        <f>SUM(K495)</f>
        <v>2128500</v>
      </c>
      <c r="L494" s="157">
        <f>SUM(L495)</f>
        <v>573975</v>
      </c>
      <c r="M494" s="157">
        <f>K494-L494</f>
        <v>1554525</v>
      </c>
    </row>
    <row r="495" spans="1:13" ht="15.75">
      <c r="A495" s="326" t="s">
        <v>1077</v>
      </c>
      <c r="B495" s="426"/>
      <c r="C495" s="31" t="s">
        <v>1195</v>
      </c>
      <c r="D495" s="427"/>
      <c r="E495" s="427"/>
      <c r="F495" s="427"/>
      <c r="G495" s="427"/>
      <c r="H495" s="427"/>
      <c r="I495" s="427"/>
      <c r="J495" s="427"/>
      <c r="K495" s="157">
        <f>SUM(K496+K505)</f>
        <v>2128500</v>
      </c>
      <c r="L495" s="157">
        <f>SUM(L496+L505)</f>
        <v>573975</v>
      </c>
      <c r="M495" s="157">
        <f t="shared" si="55"/>
        <v>1554525</v>
      </c>
    </row>
    <row r="496" spans="1:13" ht="15.75">
      <c r="A496" s="326" t="s">
        <v>881</v>
      </c>
      <c r="B496" s="30"/>
      <c r="C496" s="31" t="s">
        <v>169</v>
      </c>
      <c r="D496" s="31"/>
      <c r="E496" s="31"/>
      <c r="F496" s="31"/>
      <c r="G496" s="31"/>
      <c r="H496" s="31"/>
      <c r="I496" s="31"/>
      <c r="J496" s="31"/>
      <c r="K496" s="157">
        <f>SUM(K497)</f>
        <v>754500</v>
      </c>
      <c r="L496" s="32">
        <f>L499</f>
        <v>573975</v>
      </c>
      <c r="M496" s="157">
        <f t="shared" si="55"/>
        <v>180525</v>
      </c>
    </row>
    <row r="497" spans="1:13" ht="24">
      <c r="A497" s="161" t="s">
        <v>1324</v>
      </c>
      <c r="B497" s="30"/>
      <c r="C497" s="160" t="s">
        <v>1196</v>
      </c>
      <c r="D497" s="31"/>
      <c r="E497" s="31"/>
      <c r="F497" s="31"/>
      <c r="G497" s="31"/>
      <c r="H497" s="31"/>
      <c r="I497" s="31"/>
      <c r="J497" s="31"/>
      <c r="K497" s="158">
        <f>SUM(K498)</f>
        <v>754500</v>
      </c>
      <c r="L497" s="158">
        <f>SUM(L498)</f>
        <v>573975</v>
      </c>
      <c r="M497" s="164">
        <f t="shared" si="55"/>
        <v>180525</v>
      </c>
    </row>
    <row r="498" spans="1:13" ht="24">
      <c r="A498" s="161" t="s">
        <v>1325</v>
      </c>
      <c r="B498" s="30"/>
      <c r="C498" s="160" t="s">
        <v>1197</v>
      </c>
      <c r="D498" s="31"/>
      <c r="E498" s="31"/>
      <c r="F498" s="31"/>
      <c r="G498" s="31"/>
      <c r="H498" s="31"/>
      <c r="I498" s="31"/>
      <c r="J498" s="31"/>
      <c r="K498" s="158">
        <f>SUM(K499)</f>
        <v>754500</v>
      </c>
      <c r="L498" s="158">
        <f>SUM(L499)</f>
        <v>573975</v>
      </c>
      <c r="M498" s="164">
        <f t="shared" si="55"/>
        <v>180525</v>
      </c>
    </row>
    <row r="499" spans="1:13" ht="24">
      <c r="A499" s="161" t="s">
        <v>1700</v>
      </c>
      <c r="B499" s="30"/>
      <c r="C499" s="160" t="s">
        <v>170</v>
      </c>
      <c r="D499" s="31"/>
      <c r="E499" s="31"/>
      <c r="F499" s="31"/>
      <c r="G499" s="31"/>
      <c r="H499" s="31"/>
      <c r="I499" s="31"/>
      <c r="J499" s="31"/>
      <c r="K499" s="158">
        <f>SUM(K500+K502)</f>
        <v>754500</v>
      </c>
      <c r="L499" s="164">
        <f>L501+L503+L504</f>
        <v>573975</v>
      </c>
      <c r="M499" s="164">
        <f t="shared" si="55"/>
        <v>180525</v>
      </c>
    </row>
    <row r="500" spans="1:13" ht="15.75">
      <c r="A500" s="165" t="s">
        <v>1069</v>
      </c>
      <c r="B500" s="33"/>
      <c r="C500" s="160" t="s">
        <v>1198</v>
      </c>
      <c r="D500" s="160"/>
      <c r="E500" s="160"/>
      <c r="F500" s="160"/>
      <c r="G500" s="160"/>
      <c r="H500" s="160"/>
      <c r="I500" s="160"/>
      <c r="J500" s="160"/>
      <c r="K500" s="158">
        <f>SUM(K501)</f>
        <v>451700</v>
      </c>
      <c r="L500" s="158">
        <f>L501</f>
        <v>397625</v>
      </c>
      <c r="M500" s="164">
        <f t="shared" si="55"/>
        <v>54075</v>
      </c>
    </row>
    <row r="501" spans="1:13" ht="12.75">
      <c r="A501" s="62" t="s">
        <v>1498</v>
      </c>
      <c r="B501" s="62"/>
      <c r="C501" s="429" t="s">
        <v>171</v>
      </c>
      <c r="D501" s="204"/>
      <c r="E501" s="204"/>
      <c r="F501" s="204"/>
      <c r="G501" s="204"/>
      <c r="H501" s="204"/>
      <c r="I501" s="204"/>
      <c r="J501" s="204"/>
      <c r="K501" s="205">
        <v>451700</v>
      </c>
      <c r="L501" s="205">
        <v>397625</v>
      </c>
      <c r="M501" s="205">
        <f t="shared" si="55"/>
        <v>54075</v>
      </c>
    </row>
    <row r="502" spans="1:13" s="159" customFormat="1" ht="15.75">
      <c r="A502" s="161" t="s">
        <v>1331</v>
      </c>
      <c r="B502" s="30"/>
      <c r="C502" s="160" t="s">
        <v>1199</v>
      </c>
      <c r="D502" s="31"/>
      <c r="E502" s="31"/>
      <c r="F502" s="31"/>
      <c r="G502" s="31"/>
      <c r="H502" s="31"/>
      <c r="I502" s="31"/>
      <c r="J502" s="31"/>
      <c r="K502" s="158">
        <f>SUM(K503:K504)</f>
        <v>302800</v>
      </c>
      <c r="L502" s="158">
        <f>SUM(L503:L504)</f>
        <v>176350</v>
      </c>
      <c r="M502" s="164">
        <f t="shared" si="55"/>
        <v>126450</v>
      </c>
    </row>
    <row r="503" spans="1:13" ht="12.75">
      <c r="A503" s="62" t="s">
        <v>1013</v>
      </c>
      <c r="B503" s="62"/>
      <c r="C503" s="429" t="s">
        <v>172</v>
      </c>
      <c r="D503" s="204"/>
      <c r="E503" s="204"/>
      <c r="F503" s="204"/>
      <c r="G503" s="204"/>
      <c r="H503" s="204"/>
      <c r="I503" s="204"/>
      <c r="J503" s="204"/>
      <c r="K503" s="205">
        <v>59600</v>
      </c>
      <c r="L503" s="205">
        <v>0</v>
      </c>
      <c r="M503" s="205">
        <f t="shared" si="55"/>
        <v>59600</v>
      </c>
    </row>
    <row r="504" spans="1:13" ht="12.75">
      <c r="A504" s="62" t="s">
        <v>1014</v>
      </c>
      <c r="B504" s="62"/>
      <c r="C504" s="429" t="s">
        <v>173</v>
      </c>
      <c r="D504" s="204"/>
      <c r="E504" s="204"/>
      <c r="F504" s="204"/>
      <c r="G504" s="204"/>
      <c r="H504" s="204"/>
      <c r="I504" s="204"/>
      <c r="J504" s="204"/>
      <c r="K504" s="205">
        <v>243200</v>
      </c>
      <c r="L504" s="205">
        <v>176350</v>
      </c>
      <c r="M504" s="205">
        <f t="shared" si="55"/>
        <v>66850</v>
      </c>
    </row>
    <row r="505" spans="1:13" ht="25.5">
      <c r="A505" s="326" t="s">
        <v>882</v>
      </c>
      <c r="B505" s="30"/>
      <c r="C505" s="31" t="s">
        <v>174</v>
      </c>
      <c r="D505" s="31"/>
      <c r="E505" s="31"/>
      <c r="F505" s="31"/>
      <c r="G505" s="31"/>
      <c r="H505" s="31"/>
      <c r="I505" s="31"/>
      <c r="J505" s="31"/>
      <c r="K505" s="157">
        <f aca="true" t="shared" si="62" ref="K505:L510">SUM(K506)</f>
        <v>1374000</v>
      </c>
      <c r="L505" s="157">
        <f t="shared" si="62"/>
        <v>0</v>
      </c>
      <c r="M505" s="157">
        <f t="shared" si="55"/>
        <v>1374000</v>
      </c>
    </row>
    <row r="506" spans="1:13" ht="24">
      <c r="A506" s="161" t="s">
        <v>1324</v>
      </c>
      <c r="B506" s="30"/>
      <c r="C506" s="160" t="s">
        <v>1200</v>
      </c>
      <c r="D506" s="31"/>
      <c r="E506" s="31"/>
      <c r="F506" s="31"/>
      <c r="G506" s="31"/>
      <c r="H506" s="31"/>
      <c r="I506" s="31"/>
      <c r="J506" s="31"/>
      <c r="K506" s="158">
        <f t="shared" si="62"/>
        <v>1374000</v>
      </c>
      <c r="L506" s="158">
        <f t="shared" si="62"/>
        <v>0</v>
      </c>
      <c r="M506" s="164">
        <f t="shared" si="55"/>
        <v>1374000</v>
      </c>
    </row>
    <row r="507" spans="1:13" ht="24">
      <c r="A507" s="161" t="s">
        <v>1325</v>
      </c>
      <c r="B507" s="30"/>
      <c r="C507" s="160" t="s">
        <v>1201</v>
      </c>
      <c r="D507" s="31"/>
      <c r="E507" s="31"/>
      <c r="F507" s="31"/>
      <c r="G507" s="31"/>
      <c r="H507" s="31"/>
      <c r="I507" s="31"/>
      <c r="J507" s="31"/>
      <c r="K507" s="158">
        <f t="shared" si="62"/>
        <v>1374000</v>
      </c>
      <c r="L507" s="158">
        <f t="shared" si="62"/>
        <v>0</v>
      </c>
      <c r="M507" s="164">
        <f t="shared" si="55"/>
        <v>1374000</v>
      </c>
    </row>
    <row r="508" spans="1:13" ht="24">
      <c r="A508" s="161" t="s">
        <v>1700</v>
      </c>
      <c r="B508" s="30"/>
      <c r="C508" s="160" t="s">
        <v>175</v>
      </c>
      <c r="D508" s="31"/>
      <c r="E508" s="31"/>
      <c r="F508" s="31"/>
      <c r="G508" s="31"/>
      <c r="H508" s="31"/>
      <c r="I508" s="31"/>
      <c r="J508" s="31"/>
      <c r="K508" s="158">
        <f t="shared" si="62"/>
        <v>1374000</v>
      </c>
      <c r="L508" s="158">
        <f t="shared" si="62"/>
        <v>0</v>
      </c>
      <c r="M508" s="164">
        <f t="shared" si="55"/>
        <v>1374000</v>
      </c>
    </row>
    <row r="509" spans="1:13" ht="15.75">
      <c r="A509" s="165" t="s">
        <v>1069</v>
      </c>
      <c r="B509" s="33"/>
      <c r="C509" s="160" t="s">
        <v>1202</v>
      </c>
      <c r="D509" s="160"/>
      <c r="E509" s="160"/>
      <c r="F509" s="160"/>
      <c r="G509" s="160"/>
      <c r="H509" s="160"/>
      <c r="I509" s="160"/>
      <c r="J509" s="160"/>
      <c r="K509" s="158">
        <f t="shared" si="62"/>
        <v>1374000</v>
      </c>
      <c r="L509" s="158">
        <f t="shared" si="62"/>
        <v>0</v>
      </c>
      <c r="M509" s="164">
        <f t="shared" si="55"/>
        <v>1374000</v>
      </c>
    </row>
    <row r="510" spans="1:13" s="159" customFormat="1" ht="15.75">
      <c r="A510" s="161" t="s">
        <v>1081</v>
      </c>
      <c r="B510" s="30"/>
      <c r="C510" s="160" t="s">
        <v>1203</v>
      </c>
      <c r="D510" s="31"/>
      <c r="E510" s="31"/>
      <c r="F510" s="31"/>
      <c r="G510" s="31"/>
      <c r="H510" s="31"/>
      <c r="I510" s="31"/>
      <c r="J510" s="31"/>
      <c r="K510" s="158">
        <f t="shared" si="62"/>
        <v>1374000</v>
      </c>
      <c r="L510" s="158">
        <f t="shared" si="62"/>
        <v>0</v>
      </c>
      <c r="M510" s="164">
        <f t="shared" si="55"/>
        <v>1374000</v>
      </c>
    </row>
    <row r="511" spans="1:13" ht="12.75">
      <c r="A511" s="62" t="s">
        <v>1012</v>
      </c>
      <c r="B511" s="62"/>
      <c r="C511" s="429" t="s">
        <v>672</v>
      </c>
      <c r="D511" s="204"/>
      <c r="E511" s="204"/>
      <c r="F511" s="204"/>
      <c r="G511" s="204"/>
      <c r="H511" s="204"/>
      <c r="I511" s="204"/>
      <c r="J511" s="204"/>
      <c r="K511" s="205">
        <v>1374000</v>
      </c>
      <c r="L511" s="205">
        <v>0</v>
      </c>
      <c r="M511" s="205">
        <f t="shared" si="55"/>
        <v>1374000</v>
      </c>
    </row>
    <row r="512" spans="1:13" ht="25.5">
      <c r="A512" s="326" t="s">
        <v>1163</v>
      </c>
      <c r="B512" s="30"/>
      <c r="C512" s="31" t="s">
        <v>1204</v>
      </c>
      <c r="D512" s="31"/>
      <c r="E512" s="31"/>
      <c r="F512" s="31"/>
      <c r="G512" s="31"/>
      <c r="H512" s="31"/>
      <c r="I512" s="31"/>
      <c r="J512" s="31"/>
      <c r="K512" s="157">
        <f aca="true" t="shared" si="63" ref="K512:L519">SUM(K513)</f>
        <v>14104100</v>
      </c>
      <c r="L512" s="157">
        <f t="shared" si="63"/>
        <v>14104100</v>
      </c>
      <c r="M512" s="157">
        <f t="shared" si="55"/>
        <v>0</v>
      </c>
    </row>
    <row r="513" spans="1:13" ht="38.25">
      <c r="A513" s="326" t="s">
        <v>1338</v>
      </c>
      <c r="B513" s="30"/>
      <c r="C513" s="31" t="s">
        <v>1205</v>
      </c>
      <c r="D513" s="31"/>
      <c r="E513" s="31"/>
      <c r="F513" s="31"/>
      <c r="G513" s="31"/>
      <c r="H513" s="31"/>
      <c r="I513" s="31"/>
      <c r="J513" s="31"/>
      <c r="K513" s="157">
        <f t="shared" si="63"/>
        <v>14104100</v>
      </c>
      <c r="L513" s="157">
        <f t="shared" si="63"/>
        <v>14104100</v>
      </c>
      <c r="M513" s="157">
        <f t="shared" si="55"/>
        <v>0</v>
      </c>
    </row>
    <row r="514" spans="1:13" ht="25.5">
      <c r="A514" s="326" t="s">
        <v>879</v>
      </c>
      <c r="B514" s="30"/>
      <c r="C514" s="31" t="s">
        <v>673</v>
      </c>
      <c r="D514" s="31"/>
      <c r="E514" s="31"/>
      <c r="F514" s="31"/>
      <c r="G514" s="31"/>
      <c r="H514" s="31"/>
      <c r="I514" s="31"/>
      <c r="J514" s="31"/>
      <c r="K514" s="157">
        <f t="shared" si="63"/>
        <v>14104100</v>
      </c>
      <c r="L514" s="157">
        <f t="shared" si="63"/>
        <v>14104100</v>
      </c>
      <c r="M514" s="157">
        <f t="shared" si="55"/>
        <v>0</v>
      </c>
    </row>
    <row r="515" spans="1:13" ht="24">
      <c r="A515" s="161" t="s">
        <v>1188</v>
      </c>
      <c r="B515" s="30"/>
      <c r="C515" s="160" t="s">
        <v>1164</v>
      </c>
      <c r="D515" s="31"/>
      <c r="E515" s="31"/>
      <c r="F515" s="31"/>
      <c r="G515" s="31"/>
      <c r="H515" s="31"/>
      <c r="I515" s="31"/>
      <c r="J515" s="31"/>
      <c r="K515" s="158">
        <f t="shared" si="63"/>
        <v>14104100</v>
      </c>
      <c r="L515" s="158">
        <f t="shared" si="63"/>
        <v>14104100</v>
      </c>
      <c r="M515" s="164">
        <f t="shared" si="55"/>
        <v>0</v>
      </c>
    </row>
    <row r="516" spans="1:13" ht="15.75">
      <c r="A516" s="161" t="s">
        <v>1189</v>
      </c>
      <c r="B516" s="30"/>
      <c r="C516" s="160" t="s">
        <v>1165</v>
      </c>
      <c r="D516" s="31"/>
      <c r="E516" s="31"/>
      <c r="F516" s="31"/>
      <c r="G516" s="31"/>
      <c r="H516" s="31"/>
      <c r="I516" s="31"/>
      <c r="J516" s="31"/>
      <c r="K516" s="158">
        <f t="shared" si="63"/>
        <v>14104100</v>
      </c>
      <c r="L516" s="158">
        <f t="shared" si="63"/>
        <v>14104100</v>
      </c>
      <c r="M516" s="164">
        <f aca="true" t="shared" si="64" ref="M516:M599">K516-L516</f>
        <v>0</v>
      </c>
    </row>
    <row r="517" spans="1:13" ht="36">
      <c r="A517" s="161" t="s">
        <v>880</v>
      </c>
      <c r="B517" s="30"/>
      <c r="C517" s="160" t="s">
        <v>674</v>
      </c>
      <c r="D517" s="160"/>
      <c r="E517" s="160"/>
      <c r="F517" s="160"/>
      <c r="G517" s="160"/>
      <c r="H517" s="160"/>
      <c r="I517" s="160"/>
      <c r="J517" s="160"/>
      <c r="K517" s="158">
        <f t="shared" si="63"/>
        <v>14104100</v>
      </c>
      <c r="L517" s="158">
        <f t="shared" si="63"/>
        <v>14104100</v>
      </c>
      <c r="M517" s="164">
        <f t="shared" si="64"/>
        <v>0</v>
      </c>
    </row>
    <row r="518" spans="1:13" ht="15.75">
      <c r="A518" s="165" t="s">
        <v>1069</v>
      </c>
      <c r="B518" s="33"/>
      <c r="C518" s="160" t="s">
        <v>1167</v>
      </c>
      <c r="D518" s="160"/>
      <c r="E518" s="160"/>
      <c r="F518" s="160"/>
      <c r="G518" s="160"/>
      <c r="H518" s="160"/>
      <c r="I518" s="160"/>
      <c r="J518" s="160"/>
      <c r="K518" s="158">
        <f t="shared" si="63"/>
        <v>14104100</v>
      </c>
      <c r="L518" s="158">
        <f t="shared" si="63"/>
        <v>14104100</v>
      </c>
      <c r="M518" s="164">
        <f t="shared" si="64"/>
        <v>0</v>
      </c>
    </row>
    <row r="519" spans="1:13" s="159" customFormat="1" ht="15.75">
      <c r="A519" s="161" t="s">
        <v>1742</v>
      </c>
      <c r="B519" s="30"/>
      <c r="C519" s="160" t="s">
        <v>1166</v>
      </c>
      <c r="D519" s="31"/>
      <c r="E519" s="31"/>
      <c r="F519" s="31"/>
      <c r="G519" s="31"/>
      <c r="H519" s="31"/>
      <c r="I519" s="31"/>
      <c r="J519" s="31"/>
      <c r="K519" s="158">
        <f t="shared" si="63"/>
        <v>14104100</v>
      </c>
      <c r="L519" s="158">
        <f t="shared" si="63"/>
        <v>14104100</v>
      </c>
      <c r="M519" s="164">
        <f t="shared" si="64"/>
        <v>0</v>
      </c>
    </row>
    <row r="520" spans="1:13" ht="24">
      <c r="A520" s="62" t="s">
        <v>244</v>
      </c>
      <c r="B520" s="62"/>
      <c r="C520" s="429" t="s">
        <v>675</v>
      </c>
      <c r="D520" s="204"/>
      <c r="E520" s="204"/>
      <c r="F520" s="204"/>
      <c r="G520" s="204"/>
      <c r="H520" s="204"/>
      <c r="I520" s="204"/>
      <c r="J520" s="204"/>
      <c r="K520" s="205">
        <v>14104100</v>
      </c>
      <c r="L520" s="205">
        <v>14104100</v>
      </c>
      <c r="M520" s="205">
        <f t="shared" si="64"/>
        <v>0</v>
      </c>
    </row>
    <row r="521" spans="1:13" ht="38.25">
      <c r="A521" s="326" t="s">
        <v>1170</v>
      </c>
      <c r="B521" s="30"/>
      <c r="C521" s="31" t="s">
        <v>1168</v>
      </c>
      <c r="D521" s="31"/>
      <c r="E521" s="31"/>
      <c r="F521" s="31"/>
      <c r="G521" s="31"/>
      <c r="H521" s="31"/>
      <c r="I521" s="31"/>
      <c r="J521" s="31"/>
      <c r="K521" s="157">
        <f aca="true" t="shared" si="65" ref="K521:L528">SUM(K522)</f>
        <v>3602800</v>
      </c>
      <c r="L521" s="157">
        <f t="shared" si="65"/>
        <v>3602800</v>
      </c>
      <c r="M521" s="157">
        <f t="shared" si="64"/>
        <v>0</v>
      </c>
    </row>
    <row r="522" spans="1:13" ht="38.25">
      <c r="A522" s="326" t="s">
        <v>1338</v>
      </c>
      <c r="B522" s="30"/>
      <c r="C522" s="31" t="s">
        <v>1169</v>
      </c>
      <c r="D522" s="31"/>
      <c r="E522" s="31"/>
      <c r="F522" s="31"/>
      <c r="G522" s="31"/>
      <c r="H522" s="31"/>
      <c r="I522" s="31"/>
      <c r="J522" s="31"/>
      <c r="K522" s="157">
        <f t="shared" si="65"/>
        <v>3602800</v>
      </c>
      <c r="L522" s="157">
        <f t="shared" si="65"/>
        <v>3602800</v>
      </c>
      <c r="M522" s="157">
        <f t="shared" si="64"/>
        <v>0</v>
      </c>
    </row>
    <row r="523" spans="1:13" ht="25.5">
      <c r="A523" s="326" t="s">
        <v>879</v>
      </c>
      <c r="B523" s="30"/>
      <c r="C523" s="31" t="s">
        <v>676</v>
      </c>
      <c r="D523" s="31"/>
      <c r="E523" s="31"/>
      <c r="F523" s="31"/>
      <c r="G523" s="31"/>
      <c r="H523" s="31"/>
      <c r="I523" s="31"/>
      <c r="J523" s="31"/>
      <c r="K523" s="157">
        <f t="shared" si="65"/>
        <v>3602800</v>
      </c>
      <c r="L523" s="157">
        <f t="shared" si="65"/>
        <v>3602800</v>
      </c>
      <c r="M523" s="157">
        <f t="shared" si="64"/>
        <v>0</v>
      </c>
    </row>
    <row r="524" spans="1:13" ht="24">
      <c r="A524" s="161" t="s">
        <v>1188</v>
      </c>
      <c r="B524" s="30"/>
      <c r="C524" s="160" t="s">
        <v>1171</v>
      </c>
      <c r="D524" s="31"/>
      <c r="E524" s="31"/>
      <c r="F524" s="31"/>
      <c r="G524" s="31"/>
      <c r="H524" s="31"/>
      <c r="I524" s="31"/>
      <c r="J524" s="31"/>
      <c r="K524" s="158">
        <f t="shared" si="65"/>
        <v>3602800</v>
      </c>
      <c r="L524" s="158">
        <f t="shared" si="65"/>
        <v>3602800</v>
      </c>
      <c r="M524" s="164">
        <f t="shared" si="64"/>
        <v>0</v>
      </c>
    </row>
    <row r="525" spans="1:13" ht="15.75">
      <c r="A525" s="161" t="s">
        <v>1189</v>
      </c>
      <c r="B525" s="30"/>
      <c r="C525" s="160" t="s">
        <v>1172</v>
      </c>
      <c r="D525" s="31"/>
      <c r="E525" s="31"/>
      <c r="F525" s="31"/>
      <c r="G525" s="31"/>
      <c r="H525" s="31"/>
      <c r="I525" s="31"/>
      <c r="J525" s="31"/>
      <c r="K525" s="158">
        <f t="shared" si="65"/>
        <v>3602800</v>
      </c>
      <c r="L525" s="158">
        <f t="shared" si="65"/>
        <v>3602800</v>
      </c>
      <c r="M525" s="164">
        <f t="shared" si="64"/>
        <v>0</v>
      </c>
    </row>
    <row r="526" spans="1:13" ht="36">
      <c r="A526" s="161" t="s">
        <v>880</v>
      </c>
      <c r="B526" s="30"/>
      <c r="C526" s="160" t="s">
        <v>677</v>
      </c>
      <c r="D526" s="31"/>
      <c r="E526" s="31"/>
      <c r="F526" s="31"/>
      <c r="G526" s="31"/>
      <c r="H526" s="31"/>
      <c r="I526" s="31"/>
      <c r="J526" s="31"/>
      <c r="K526" s="158">
        <f t="shared" si="65"/>
        <v>3602800</v>
      </c>
      <c r="L526" s="158">
        <f t="shared" si="65"/>
        <v>3602800</v>
      </c>
      <c r="M526" s="164">
        <f t="shared" si="64"/>
        <v>0</v>
      </c>
    </row>
    <row r="527" spans="1:13" ht="15.75">
      <c r="A527" s="165" t="s">
        <v>1069</v>
      </c>
      <c r="B527" s="33"/>
      <c r="C527" s="160" t="s">
        <v>1174</v>
      </c>
      <c r="D527" s="160"/>
      <c r="E527" s="160"/>
      <c r="F527" s="160"/>
      <c r="G527" s="160"/>
      <c r="H527" s="160"/>
      <c r="I527" s="160"/>
      <c r="J527" s="160"/>
      <c r="K527" s="158">
        <f t="shared" si="65"/>
        <v>3602800</v>
      </c>
      <c r="L527" s="158">
        <f t="shared" si="65"/>
        <v>3602800</v>
      </c>
      <c r="M527" s="164">
        <f t="shared" si="64"/>
        <v>0</v>
      </c>
    </row>
    <row r="528" spans="1:13" s="159" customFormat="1" ht="15.75">
      <c r="A528" s="161" t="s">
        <v>1742</v>
      </c>
      <c r="B528" s="30"/>
      <c r="C528" s="160" t="s">
        <v>1173</v>
      </c>
      <c r="D528" s="31"/>
      <c r="E528" s="31"/>
      <c r="F528" s="31"/>
      <c r="G528" s="31"/>
      <c r="H528" s="31"/>
      <c r="I528" s="31"/>
      <c r="J528" s="31"/>
      <c r="K528" s="158">
        <f t="shared" si="65"/>
        <v>3602800</v>
      </c>
      <c r="L528" s="158">
        <f t="shared" si="65"/>
        <v>3602800</v>
      </c>
      <c r="M528" s="164">
        <f t="shared" si="64"/>
        <v>0</v>
      </c>
    </row>
    <row r="529" spans="1:13" ht="24">
      <c r="A529" s="62" t="s">
        <v>244</v>
      </c>
      <c r="B529" s="62"/>
      <c r="C529" s="429" t="s">
        <v>678</v>
      </c>
      <c r="D529" s="204"/>
      <c r="E529" s="204"/>
      <c r="F529" s="204"/>
      <c r="G529" s="204"/>
      <c r="H529" s="204"/>
      <c r="I529" s="204"/>
      <c r="J529" s="204"/>
      <c r="K529" s="205">
        <v>3602800</v>
      </c>
      <c r="L529" s="205">
        <v>3602800</v>
      </c>
      <c r="M529" s="205">
        <f t="shared" si="64"/>
        <v>0</v>
      </c>
    </row>
    <row r="530" spans="1:13" ht="15.75">
      <c r="A530" s="57" t="s">
        <v>790</v>
      </c>
      <c r="B530" s="30"/>
      <c r="C530" s="31" t="s">
        <v>1175</v>
      </c>
      <c r="D530" s="31"/>
      <c r="E530" s="31"/>
      <c r="F530" s="31"/>
      <c r="G530" s="31"/>
      <c r="H530" s="31"/>
      <c r="I530" s="31"/>
      <c r="J530" s="31"/>
      <c r="K530" s="157">
        <f>K531+K542</f>
        <v>5080613</v>
      </c>
      <c r="L530" s="157">
        <f>L531+L542</f>
        <v>490700</v>
      </c>
      <c r="M530" s="157">
        <f t="shared" si="64"/>
        <v>4589913</v>
      </c>
    </row>
    <row r="531" spans="1:13" ht="15.75">
      <c r="A531" s="57" t="s">
        <v>1502</v>
      </c>
      <c r="B531" s="30"/>
      <c r="C531" s="31" t="s">
        <v>390</v>
      </c>
      <c r="D531" s="31"/>
      <c r="E531" s="31"/>
      <c r="F531" s="31"/>
      <c r="G531" s="31"/>
      <c r="H531" s="31"/>
      <c r="I531" s="31"/>
      <c r="J531" s="31"/>
      <c r="K531" s="157">
        <f aca="true" t="shared" si="66" ref="K531:K540">SUM(K532)</f>
        <v>490700</v>
      </c>
      <c r="L531" s="157">
        <f aca="true" t="shared" si="67" ref="L531:L540">SUM(L532)</f>
        <v>490700</v>
      </c>
      <c r="M531" s="157">
        <f t="shared" si="64"/>
        <v>0</v>
      </c>
    </row>
    <row r="532" spans="1:13" ht="15.75">
      <c r="A532" s="326" t="s">
        <v>1074</v>
      </c>
      <c r="B532" s="426"/>
      <c r="C532" s="31" t="s">
        <v>791</v>
      </c>
      <c r="D532" s="427"/>
      <c r="E532" s="427"/>
      <c r="F532" s="427"/>
      <c r="G532" s="427"/>
      <c r="H532" s="427"/>
      <c r="I532" s="427"/>
      <c r="J532" s="427"/>
      <c r="K532" s="157">
        <f t="shared" si="66"/>
        <v>490700</v>
      </c>
      <c r="L532" s="157">
        <f t="shared" si="67"/>
        <v>490700</v>
      </c>
      <c r="M532" s="157">
        <f t="shared" si="64"/>
        <v>0</v>
      </c>
    </row>
    <row r="533" spans="1:13" ht="51">
      <c r="A533" s="326" t="s">
        <v>1075</v>
      </c>
      <c r="B533" s="426"/>
      <c r="C533" s="31" t="s">
        <v>792</v>
      </c>
      <c r="D533" s="427"/>
      <c r="E533" s="427"/>
      <c r="F533" s="427"/>
      <c r="G533" s="427"/>
      <c r="H533" s="427"/>
      <c r="I533" s="427"/>
      <c r="J533" s="427"/>
      <c r="K533" s="157">
        <f t="shared" si="66"/>
        <v>490700</v>
      </c>
      <c r="L533" s="157">
        <f t="shared" si="67"/>
        <v>490700</v>
      </c>
      <c r="M533" s="157">
        <f t="shared" si="64"/>
        <v>0</v>
      </c>
    </row>
    <row r="534" spans="1:13" ht="25.5">
      <c r="A534" s="326" t="s">
        <v>1076</v>
      </c>
      <c r="B534" s="426"/>
      <c r="C534" s="31" t="s">
        <v>793</v>
      </c>
      <c r="D534" s="427"/>
      <c r="E534" s="427"/>
      <c r="F534" s="427"/>
      <c r="G534" s="427"/>
      <c r="H534" s="427"/>
      <c r="I534" s="427"/>
      <c r="J534" s="427"/>
      <c r="K534" s="157">
        <f t="shared" si="66"/>
        <v>490700</v>
      </c>
      <c r="L534" s="157">
        <f t="shared" si="67"/>
        <v>490700</v>
      </c>
      <c r="M534" s="157">
        <f t="shared" si="64"/>
        <v>0</v>
      </c>
    </row>
    <row r="535" spans="1:13" ht="51">
      <c r="A535" s="326" t="s">
        <v>532</v>
      </c>
      <c r="B535" s="426"/>
      <c r="C535" s="31" t="s">
        <v>794</v>
      </c>
      <c r="D535" s="427"/>
      <c r="E535" s="427"/>
      <c r="F535" s="427"/>
      <c r="G535" s="427"/>
      <c r="H535" s="427"/>
      <c r="I535" s="427"/>
      <c r="J535" s="427"/>
      <c r="K535" s="157">
        <f t="shared" si="66"/>
        <v>490700</v>
      </c>
      <c r="L535" s="157">
        <f t="shared" si="67"/>
        <v>490700</v>
      </c>
      <c r="M535" s="157">
        <f t="shared" si="64"/>
        <v>0</v>
      </c>
    </row>
    <row r="536" spans="1:13" s="156" customFormat="1" ht="25.5">
      <c r="A536" s="326" t="s">
        <v>883</v>
      </c>
      <c r="B536" s="30"/>
      <c r="C536" s="31" t="s">
        <v>679</v>
      </c>
      <c r="D536" s="31"/>
      <c r="E536" s="31"/>
      <c r="F536" s="31"/>
      <c r="G536" s="31"/>
      <c r="H536" s="31"/>
      <c r="I536" s="31"/>
      <c r="J536" s="31"/>
      <c r="K536" s="157">
        <f t="shared" si="66"/>
        <v>490700</v>
      </c>
      <c r="L536" s="157">
        <f t="shared" si="67"/>
        <v>490700</v>
      </c>
      <c r="M536" s="32">
        <f t="shared" si="64"/>
        <v>0</v>
      </c>
    </row>
    <row r="537" spans="1:13" ht="15.75">
      <c r="A537" s="161" t="s">
        <v>534</v>
      </c>
      <c r="B537" s="30"/>
      <c r="C537" s="160" t="s">
        <v>795</v>
      </c>
      <c r="D537" s="31"/>
      <c r="E537" s="31"/>
      <c r="F537" s="31"/>
      <c r="G537" s="31"/>
      <c r="H537" s="31"/>
      <c r="I537" s="31"/>
      <c r="J537" s="31"/>
      <c r="K537" s="158">
        <f t="shared" si="66"/>
        <v>490700</v>
      </c>
      <c r="L537" s="158">
        <f t="shared" si="67"/>
        <v>490700</v>
      </c>
      <c r="M537" s="164">
        <f t="shared" si="64"/>
        <v>0</v>
      </c>
    </row>
    <row r="538" spans="1:13" ht="15.75">
      <c r="A538" s="161" t="s">
        <v>1559</v>
      </c>
      <c r="B538" s="30"/>
      <c r="C538" s="160" t="s">
        <v>680</v>
      </c>
      <c r="D538" s="31"/>
      <c r="E538" s="31"/>
      <c r="F538" s="31"/>
      <c r="G538" s="31"/>
      <c r="H538" s="31"/>
      <c r="I538" s="31"/>
      <c r="J538" s="31"/>
      <c r="K538" s="158">
        <f t="shared" si="66"/>
        <v>490700</v>
      </c>
      <c r="L538" s="158">
        <f t="shared" si="67"/>
        <v>490700</v>
      </c>
      <c r="M538" s="164">
        <f t="shared" si="64"/>
        <v>0</v>
      </c>
    </row>
    <row r="539" spans="1:13" ht="15.75">
      <c r="A539" s="165" t="s">
        <v>1069</v>
      </c>
      <c r="B539" s="33"/>
      <c r="C539" s="160" t="s">
        <v>796</v>
      </c>
      <c r="D539" s="160"/>
      <c r="E539" s="160"/>
      <c r="F539" s="160"/>
      <c r="G539" s="160"/>
      <c r="H539" s="160"/>
      <c r="I539" s="160"/>
      <c r="J539" s="160"/>
      <c r="K539" s="158">
        <f t="shared" si="66"/>
        <v>490700</v>
      </c>
      <c r="L539" s="158">
        <f t="shared" si="67"/>
        <v>490700</v>
      </c>
      <c r="M539" s="164">
        <f t="shared" si="64"/>
        <v>0</v>
      </c>
    </row>
    <row r="540" spans="1:13" s="159" customFormat="1" ht="15.75">
      <c r="A540" s="161" t="s">
        <v>1722</v>
      </c>
      <c r="B540" s="30"/>
      <c r="C540" s="160" t="s">
        <v>797</v>
      </c>
      <c r="D540" s="31"/>
      <c r="E540" s="31"/>
      <c r="F540" s="31"/>
      <c r="G540" s="31"/>
      <c r="H540" s="31"/>
      <c r="I540" s="31"/>
      <c r="J540" s="31"/>
      <c r="K540" s="158">
        <f t="shared" si="66"/>
        <v>490700</v>
      </c>
      <c r="L540" s="158">
        <f t="shared" si="67"/>
        <v>490700</v>
      </c>
      <c r="M540" s="164">
        <f t="shared" si="64"/>
        <v>0</v>
      </c>
    </row>
    <row r="541" spans="1:13" ht="24">
      <c r="A541" s="62" t="s">
        <v>252</v>
      </c>
      <c r="B541" s="62"/>
      <c r="C541" s="429" t="s">
        <v>681</v>
      </c>
      <c r="D541" s="204"/>
      <c r="E541" s="204"/>
      <c r="F541" s="204"/>
      <c r="G541" s="204"/>
      <c r="H541" s="204"/>
      <c r="I541" s="204"/>
      <c r="J541" s="204"/>
      <c r="K541" s="205">
        <v>490700</v>
      </c>
      <c r="L541" s="205">
        <v>490700</v>
      </c>
      <c r="M541" s="205">
        <f t="shared" si="64"/>
        <v>0</v>
      </c>
    </row>
    <row r="542" spans="1:13" ht="15.75">
      <c r="A542" s="57" t="s">
        <v>1503</v>
      </c>
      <c r="B542" s="30"/>
      <c r="C542" s="31" t="s">
        <v>1504</v>
      </c>
      <c r="D542" s="31"/>
      <c r="E542" s="31"/>
      <c r="F542" s="31"/>
      <c r="G542" s="31"/>
      <c r="H542" s="31"/>
      <c r="I542" s="31"/>
      <c r="J542" s="31"/>
      <c r="K542" s="157">
        <f>SUM(K543)</f>
        <v>4589913</v>
      </c>
      <c r="L542" s="157">
        <f>SUM(L543)</f>
        <v>0</v>
      </c>
      <c r="M542" s="157">
        <f t="shared" si="64"/>
        <v>4589913</v>
      </c>
    </row>
    <row r="543" spans="1:13" ht="15.75">
      <c r="A543" s="326" t="s">
        <v>1074</v>
      </c>
      <c r="B543" s="426"/>
      <c r="C543" s="31" t="s">
        <v>798</v>
      </c>
      <c r="D543" s="427"/>
      <c r="E543" s="427"/>
      <c r="F543" s="427"/>
      <c r="G543" s="427"/>
      <c r="H543" s="427"/>
      <c r="I543" s="427"/>
      <c r="J543" s="427"/>
      <c r="K543" s="157">
        <f>SUM(K544+K554+K564)</f>
        <v>4589913</v>
      </c>
      <c r="L543" s="157">
        <f>SUM(L544+L554+L564)</f>
        <v>0</v>
      </c>
      <c r="M543" s="157">
        <f t="shared" si="64"/>
        <v>4589913</v>
      </c>
    </row>
    <row r="544" spans="1:13" ht="38.25">
      <c r="A544" s="326" t="s">
        <v>1779</v>
      </c>
      <c r="B544" s="426"/>
      <c r="C544" s="31" t="s">
        <v>964</v>
      </c>
      <c r="D544" s="427"/>
      <c r="E544" s="427"/>
      <c r="F544" s="427"/>
      <c r="G544" s="427"/>
      <c r="H544" s="427"/>
      <c r="I544" s="427"/>
      <c r="J544" s="427"/>
      <c r="K544" s="157">
        <f aca="true" t="shared" si="68" ref="K544:K552">SUM(K545)</f>
        <v>503000</v>
      </c>
      <c r="L544" s="157">
        <f aca="true" t="shared" si="69" ref="L544:L552">SUM(L545)</f>
        <v>0</v>
      </c>
      <c r="M544" s="157">
        <f aca="true" t="shared" si="70" ref="M544:M553">K544-L544</f>
        <v>503000</v>
      </c>
    </row>
    <row r="545" spans="1:13" ht="25.5">
      <c r="A545" s="326" t="s">
        <v>1780</v>
      </c>
      <c r="B545" s="426"/>
      <c r="C545" s="31" t="s">
        <v>965</v>
      </c>
      <c r="D545" s="427"/>
      <c r="E545" s="427"/>
      <c r="F545" s="427"/>
      <c r="G545" s="427"/>
      <c r="H545" s="427"/>
      <c r="I545" s="427"/>
      <c r="J545" s="427"/>
      <c r="K545" s="157">
        <f t="shared" si="68"/>
        <v>503000</v>
      </c>
      <c r="L545" s="157">
        <f t="shared" si="69"/>
        <v>0</v>
      </c>
      <c r="M545" s="157">
        <f t="shared" si="70"/>
        <v>503000</v>
      </c>
    </row>
    <row r="546" spans="1:13" ht="38.25">
      <c r="A546" s="326" t="s">
        <v>974</v>
      </c>
      <c r="B546" s="426"/>
      <c r="C546" s="31" t="s">
        <v>966</v>
      </c>
      <c r="D546" s="427"/>
      <c r="E546" s="427"/>
      <c r="F546" s="427"/>
      <c r="G546" s="427"/>
      <c r="H546" s="427"/>
      <c r="I546" s="427"/>
      <c r="J546" s="427"/>
      <c r="K546" s="157">
        <f t="shared" si="68"/>
        <v>503000</v>
      </c>
      <c r="L546" s="157">
        <f t="shared" si="69"/>
        <v>0</v>
      </c>
      <c r="M546" s="157">
        <f t="shared" si="70"/>
        <v>503000</v>
      </c>
    </row>
    <row r="547" spans="1:13" s="156" customFormat="1" ht="25.5">
      <c r="A547" s="326" t="s">
        <v>1373</v>
      </c>
      <c r="B547" s="30"/>
      <c r="C547" s="31" t="s">
        <v>967</v>
      </c>
      <c r="D547" s="31"/>
      <c r="E547" s="31"/>
      <c r="F547" s="31"/>
      <c r="G547" s="31"/>
      <c r="H547" s="31"/>
      <c r="I547" s="31"/>
      <c r="J547" s="31"/>
      <c r="K547" s="157">
        <f t="shared" si="68"/>
        <v>503000</v>
      </c>
      <c r="L547" s="157">
        <f t="shared" si="69"/>
        <v>0</v>
      </c>
      <c r="M547" s="32">
        <f t="shared" si="70"/>
        <v>503000</v>
      </c>
    </row>
    <row r="548" spans="1:13" ht="15.75">
      <c r="A548" s="161" t="s">
        <v>645</v>
      </c>
      <c r="B548" s="30"/>
      <c r="C548" s="160" t="s">
        <v>968</v>
      </c>
      <c r="D548" s="31"/>
      <c r="E548" s="31"/>
      <c r="F548" s="31"/>
      <c r="G548" s="31"/>
      <c r="H548" s="31"/>
      <c r="I548" s="31"/>
      <c r="J548" s="31"/>
      <c r="K548" s="158">
        <f t="shared" si="68"/>
        <v>503000</v>
      </c>
      <c r="L548" s="158">
        <f t="shared" si="69"/>
        <v>0</v>
      </c>
      <c r="M548" s="164">
        <f t="shared" si="70"/>
        <v>503000</v>
      </c>
    </row>
    <row r="549" spans="1:13" ht="24">
      <c r="A549" s="161" t="s">
        <v>2012</v>
      </c>
      <c r="B549" s="30"/>
      <c r="C549" s="160" t="s">
        <v>969</v>
      </c>
      <c r="D549" s="31"/>
      <c r="E549" s="31"/>
      <c r="F549" s="31"/>
      <c r="G549" s="31"/>
      <c r="H549" s="31"/>
      <c r="I549" s="31"/>
      <c r="J549" s="31"/>
      <c r="K549" s="158">
        <f t="shared" si="68"/>
        <v>503000</v>
      </c>
      <c r="L549" s="158">
        <f t="shared" si="69"/>
        <v>0</v>
      </c>
      <c r="M549" s="164">
        <f t="shared" si="70"/>
        <v>503000</v>
      </c>
    </row>
    <row r="550" spans="1:13" ht="15.75">
      <c r="A550" s="161" t="s">
        <v>884</v>
      </c>
      <c r="B550" s="30"/>
      <c r="C550" s="160" t="s">
        <v>970</v>
      </c>
      <c r="D550" s="31"/>
      <c r="E550" s="31"/>
      <c r="F550" s="31"/>
      <c r="G550" s="31"/>
      <c r="H550" s="31"/>
      <c r="I550" s="31"/>
      <c r="J550" s="31"/>
      <c r="K550" s="158">
        <f t="shared" si="68"/>
        <v>503000</v>
      </c>
      <c r="L550" s="158">
        <f t="shared" si="69"/>
        <v>0</v>
      </c>
      <c r="M550" s="164">
        <f t="shared" si="70"/>
        <v>503000</v>
      </c>
    </row>
    <row r="551" spans="1:13" ht="15.75">
      <c r="A551" s="165" t="s">
        <v>1069</v>
      </c>
      <c r="B551" s="33"/>
      <c r="C551" s="160" t="s">
        <v>971</v>
      </c>
      <c r="D551" s="160"/>
      <c r="E551" s="160"/>
      <c r="F551" s="160"/>
      <c r="G551" s="160"/>
      <c r="H551" s="160"/>
      <c r="I551" s="160"/>
      <c r="J551" s="160"/>
      <c r="K551" s="158">
        <f t="shared" si="68"/>
        <v>503000</v>
      </c>
      <c r="L551" s="158">
        <f t="shared" si="69"/>
        <v>0</v>
      </c>
      <c r="M551" s="164">
        <f t="shared" si="70"/>
        <v>503000</v>
      </c>
    </row>
    <row r="552" spans="1:13" s="159" customFormat="1" ht="15.75">
      <c r="A552" s="161" t="s">
        <v>37</v>
      </c>
      <c r="B552" s="30"/>
      <c r="C552" s="160" t="s">
        <v>972</v>
      </c>
      <c r="D552" s="31"/>
      <c r="E552" s="31"/>
      <c r="F552" s="31"/>
      <c r="G552" s="31"/>
      <c r="H552" s="31"/>
      <c r="I552" s="31"/>
      <c r="J552" s="31"/>
      <c r="K552" s="158">
        <f t="shared" si="68"/>
        <v>503000</v>
      </c>
      <c r="L552" s="158">
        <f t="shared" si="69"/>
        <v>0</v>
      </c>
      <c r="M552" s="164">
        <f t="shared" si="70"/>
        <v>503000</v>
      </c>
    </row>
    <row r="553" spans="1:13" ht="12.75">
      <c r="A553" s="62" t="s">
        <v>253</v>
      </c>
      <c r="B553" s="62"/>
      <c r="C553" s="429" t="s">
        <v>973</v>
      </c>
      <c r="D553" s="204"/>
      <c r="E553" s="204"/>
      <c r="F553" s="204"/>
      <c r="G553" s="204"/>
      <c r="H553" s="204"/>
      <c r="I553" s="204"/>
      <c r="J553" s="204"/>
      <c r="K553" s="205">
        <v>503000</v>
      </c>
      <c r="L553" s="205">
        <v>0</v>
      </c>
      <c r="M553" s="205">
        <f t="shared" si="70"/>
        <v>503000</v>
      </c>
    </row>
    <row r="554" spans="1:13" ht="38.25">
      <c r="A554" s="326" t="s">
        <v>1779</v>
      </c>
      <c r="B554" s="426"/>
      <c r="C554" s="31" t="s">
        <v>975</v>
      </c>
      <c r="D554" s="427"/>
      <c r="E554" s="427"/>
      <c r="F554" s="427"/>
      <c r="G554" s="427"/>
      <c r="H554" s="427"/>
      <c r="I554" s="427"/>
      <c r="J554" s="427"/>
      <c r="K554" s="157">
        <f aca="true" t="shared" si="71" ref="K554:K562">SUM(K555)</f>
        <v>3731113</v>
      </c>
      <c r="L554" s="157">
        <f aca="true" t="shared" si="72" ref="L554:L562">SUM(L555)</f>
        <v>0</v>
      </c>
      <c r="M554" s="157">
        <f aca="true" t="shared" si="73" ref="M554:M563">K554-L554</f>
        <v>3731113</v>
      </c>
    </row>
    <row r="555" spans="1:13" ht="25.5">
      <c r="A555" s="326" t="s">
        <v>1780</v>
      </c>
      <c r="B555" s="426"/>
      <c r="C555" s="31" t="s">
        <v>976</v>
      </c>
      <c r="D555" s="427"/>
      <c r="E555" s="427"/>
      <c r="F555" s="427"/>
      <c r="G555" s="427"/>
      <c r="H555" s="427"/>
      <c r="I555" s="427"/>
      <c r="J555" s="427"/>
      <c r="K555" s="157">
        <f t="shared" si="71"/>
        <v>3731113</v>
      </c>
      <c r="L555" s="157">
        <f t="shared" si="72"/>
        <v>0</v>
      </c>
      <c r="M555" s="157">
        <f t="shared" si="73"/>
        <v>3731113</v>
      </c>
    </row>
    <row r="556" spans="1:13" ht="38.25">
      <c r="A556" s="326" t="s">
        <v>974</v>
      </c>
      <c r="B556" s="426"/>
      <c r="C556" s="31" t="s">
        <v>977</v>
      </c>
      <c r="D556" s="427"/>
      <c r="E556" s="427"/>
      <c r="F556" s="427"/>
      <c r="G556" s="427"/>
      <c r="H556" s="427"/>
      <c r="I556" s="427"/>
      <c r="J556" s="427"/>
      <c r="K556" s="157">
        <f t="shared" si="71"/>
        <v>3731113</v>
      </c>
      <c r="L556" s="157">
        <f t="shared" si="72"/>
        <v>0</v>
      </c>
      <c r="M556" s="157">
        <f t="shared" si="73"/>
        <v>3731113</v>
      </c>
    </row>
    <row r="557" spans="1:13" s="156" customFormat="1" ht="25.5">
      <c r="A557" s="326" t="s">
        <v>1374</v>
      </c>
      <c r="B557" s="30"/>
      <c r="C557" s="31" t="s">
        <v>978</v>
      </c>
      <c r="D557" s="31"/>
      <c r="E557" s="31"/>
      <c r="F557" s="31"/>
      <c r="G557" s="31"/>
      <c r="H557" s="31"/>
      <c r="I557" s="31"/>
      <c r="J557" s="31"/>
      <c r="K557" s="157">
        <f t="shared" si="71"/>
        <v>3731113</v>
      </c>
      <c r="L557" s="157">
        <f t="shared" si="72"/>
        <v>0</v>
      </c>
      <c r="M557" s="32">
        <f t="shared" si="73"/>
        <v>3731113</v>
      </c>
    </row>
    <row r="558" spans="1:13" ht="15.75">
      <c r="A558" s="161" t="s">
        <v>645</v>
      </c>
      <c r="B558" s="30"/>
      <c r="C558" s="160" t="s">
        <v>979</v>
      </c>
      <c r="D558" s="31"/>
      <c r="E558" s="31"/>
      <c r="F558" s="31"/>
      <c r="G558" s="31"/>
      <c r="H558" s="31"/>
      <c r="I558" s="31"/>
      <c r="J558" s="31"/>
      <c r="K558" s="158">
        <f t="shared" si="71"/>
        <v>3731113</v>
      </c>
      <c r="L558" s="158">
        <f t="shared" si="72"/>
        <v>0</v>
      </c>
      <c r="M558" s="164">
        <f t="shared" si="73"/>
        <v>3731113</v>
      </c>
    </row>
    <row r="559" spans="1:13" ht="24">
      <c r="A559" s="161" t="s">
        <v>2012</v>
      </c>
      <c r="B559" s="30"/>
      <c r="C559" s="160" t="s">
        <v>980</v>
      </c>
      <c r="D559" s="31"/>
      <c r="E559" s="31"/>
      <c r="F559" s="31"/>
      <c r="G559" s="31"/>
      <c r="H559" s="31"/>
      <c r="I559" s="31"/>
      <c r="J559" s="31"/>
      <c r="K559" s="158">
        <f t="shared" si="71"/>
        <v>3731113</v>
      </c>
      <c r="L559" s="158">
        <f t="shared" si="72"/>
        <v>0</v>
      </c>
      <c r="M559" s="164">
        <f t="shared" si="73"/>
        <v>3731113</v>
      </c>
    </row>
    <row r="560" spans="1:13" ht="15.75">
      <c r="A560" s="161" t="s">
        <v>884</v>
      </c>
      <c r="B560" s="30"/>
      <c r="C560" s="160" t="s">
        <v>981</v>
      </c>
      <c r="D560" s="31"/>
      <c r="E560" s="31"/>
      <c r="F560" s="31"/>
      <c r="G560" s="31"/>
      <c r="H560" s="31"/>
      <c r="I560" s="31"/>
      <c r="J560" s="31"/>
      <c r="K560" s="158">
        <f t="shared" si="71"/>
        <v>3731113</v>
      </c>
      <c r="L560" s="158">
        <f t="shared" si="72"/>
        <v>0</v>
      </c>
      <c r="M560" s="164">
        <f t="shared" si="73"/>
        <v>3731113</v>
      </c>
    </row>
    <row r="561" spans="1:13" ht="15.75">
      <c r="A561" s="165" t="s">
        <v>1069</v>
      </c>
      <c r="B561" s="33"/>
      <c r="C561" s="160" t="s">
        <v>982</v>
      </c>
      <c r="D561" s="160"/>
      <c r="E561" s="160"/>
      <c r="F561" s="160"/>
      <c r="G561" s="160"/>
      <c r="H561" s="160"/>
      <c r="I561" s="160"/>
      <c r="J561" s="160"/>
      <c r="K561" s="158">
        <f t="shared" si="71"/>
        <v>3731113</v>
      </c>
      <c r="L561" s="158">
        <f t="shared" si="72"/>
        <v>0</v>
      </c>
      <c r="M561" s="164">
        <f t="shared" si="73"/>
        <v>3731113</v>
      </c>
    </row>
    <row r="562" spans="1:13" s="159" customFormat="1" ht="15.75">
      <c r="A562" s="161" t="s">
        <v>37</v>
      </c>
      <c r="B562" s="30"/>
      <c r="C562" s="160" t="s">
        <v>983</v>
      </c>
      <c r="D562" s="31"/>
      <c r="E562" s="31"/>
      <c r="F562" s="31"/>
      <c r="G562" s="31"/>
      <c r="H562" s="31"/>
      <c r="I562" s="31"/>
      <c r="J562" s="31"/>
      <c r="K562" s="158">
        <f t="shared" si="71"/>
        <v>3731113</v>
      </c>
      <c r="L562" s="158">
        <f t="shared" si="72"/>
        <v>0</v>
      </c>
      <c r="M562" s="164">
        <f t="shared" si="73"/>
        <v>3731113</v>
      </c>
    </row>
    <row r="563" spans="1:13" ht="12.75">
      <c r="A563" s="62" t="s">
        <v>253</v>
      </c>
      <c r="B563" s="62"/>
      <c r="C563" s="429" t="s">
        <v>984</v>
      </c>
      <c r="D563" s="204"/>
      <c r="E563" s="204"/>
      <c r="F563" s="204"/>
      <c r="G563" s="204"/>
      <c r="H563" s="204"/>
      <c r="I563" s="204"/>
      <c r="J563" s="204"/>
      <c r="K563" s="205">
        <v>3731113</v>
      </c>
      <c r="L563" s="205">
        <v>0</v>
      </c>
      <c r="M563" s="205">
        <f t="shared" si="73"/>
        <v>3731113</v>
      </c>
    </row>
    <row r="564" spans="1:13" ht="51">
      <c r="A564" s="326" t="s">
        <v>1075</v>
      </c>
      <c r="B564" s="426"/>
      <c r="C564" s="31" t="s">
        <v>2008</v>
      </c>
      <c r="D564" s="427"/>
      <c r="E564" s="427"/>
      <c r="F564" s="427"/>
      <c r="G564" s="427"/>
      <c r="H564" s="427"/>
      <c r="I564" s="427"/>
      <c r="J564" s="427"/>
      <c r="K564" s="157">
        <f>SUM(K565)</f>
        <v>355800</v>
      </c>
      <c r="L564" s="157">
        <f>SUM(L565)</f>
        <v>0</v>
      </c>
      <c r="M564" s="157">
        <f t="shared" si="64"/>
        <v>355800</v>
      </c>
    </row>
    <row r="565" spans="1:13" ht="25.5">
      <c r="A565" s="326" t="s">
        <v>1076</v>
      </c>
      <c r="B565" s="426"/>
      <c r="C565" s="31" t="s">
        <v>2009</v>
      </c>
      <c r="D565" s="427"/>
      <c r="E565" s="427"/>
      <c r="F565" s="427"/>
      <c r="G565" s="427"/>
      <c r="H565" s="427"/>
      <c r="I565" s="427"/>
      <c r="J565" s="427"/>
      <c r="K565" s="157">
        <f>SUM(K566+K574)</f>
        <v>355800</v>
      </c>
      <c r="L565" s="157">
        <f>SUM(L566+L574)</f>
        <v>0</v>
      </c>
      <c r="M565" s="157">
        <f t="shared" si="64"/>
        <v>355800</v>
      </c>
    </row>
    <row r="566" spans="1:13" ht="15.75">
      <c r="A566" s="326" t="s">
        <v>1077</v>
      </c>
      <c r="B566" s="426"/>
      <c r="C566" s="31" t="s">
        <v>2010</v>
      </c>
      <c r="D566" s="427"/>
      <c r="E566" s="427"/>
      <c r="F566" s="427"/>
      <c r="G566" s="427"/>
      <c r="H566" s="427"/>
      <c r="I566" s="427"/>
      <c r="J566" s="427"/>
      <c r="K566" s="157">
        <f>SUM(K567)</f>
        <v>325800</v>
      </c>
      <c r="L566" s="157">
        <f>SUM(L567)</f>
        <v>0</v>
      </c>
      <c r="M566" s="157">
        <f t="shared" si="64"/>
        <v>325800</v>
      </c>
    </row>
    <row r="567" spans="1:13" s="156" customFormat="1" ht="38.25">
      <c r="A567" s="326" t="s">
        <v>2011</v>
      </c>
      <c r="B567" s="30"/>
      <c r="C567" s="31" t="s">
        <v>2013</v>
      </c>
      <c r="D567" s="31"/>
      <c r="E567" s="31"/>
      <c r="F567" s="31"/>
      <c r="G567" s="31"/>
      <c r="H567" s="31"/>
      <c r="I567" s="31"/>
      <c r="J567" s="31"/>
      <c r="K567" s="157">
        <f aca="true" t="shared" si="74" ref="K567:L572">SUM(K568)</f>
        <v>325800</v>
      </c>
      <c r="L567" s="157">
        <f t="shared" si="74"/>
        <v>0</v>
      </c>
      <c r="M567" s="32">
        <f t="shared" si="64"/>
        <v>325800</v>
      </c>
    </row>
    <row r="568" spans="1:13" ht="15.75">
      <c r="A568" s="161" t="s">
        <v>645</v>
      </c>
      <c r="B568" s="30"/>
      <c r="C568" s="160" t="s">
        <v>2014</v>
      </c>
      <c r="D568" s="31"/>
      <c r="E568" s="31"/>
      <c r="F568" s="31"/>
      <c r="G568" s="31"/>
      <c r="H568" s="31"/>
      <c r="I568" s="31"/>
      <c r="J568" s="31"/>
      <c r="K568" s="158">
        <f t="shared" si="74"/>
        <v>325800</v>
      </c>
      <c r="L568" s="158">
        <f t="shared" si="74"/>
        <v>0</v>
      </c>
      <c r="M568" s="164">
        <f t="shared" si="64"/>
        <v>325800</v>
      </c>
    </row>
    <row r="569" spans="1:13" ht="24">
      <c r="A569" s="161" t="s">
        <v>2012</v>
      </c>
      <c r="B569" s="30"/>
      <c r="C569" s="160" t="s">
        <v>2015</v>
      </c>
      <c r="D569" s="31"/>
      <c r="E569" s="31"/>
      <c r="F569" s="31"/>
      <c r="G569" s="31"/>
      <c r="H569" s="31"/>
      <c r="I569" s="31"/>
      <c r="J569" s="31"/>
      <c r="K569" s="158">
        <f t="shared" si="74"/>
        <v>325800</v>
      </c>
      <c r="L569" s="158">
        <f t="shared" si="74"/>
        <v>0</v>
      </c>
      <c r="M569" s="164">
        <f t="shared" si="64"/>
        <v>325800</v>
      </c>
    </row>
    <row r="570" spans="1:13" ht="15.75">
      <c r="A570" s="161" t="s">
        <v>884</v>
      </c>
      <c r="B570" s="30"/>
      <c r="C570" s="160" t="s">
        <v>2016</v>
      </c>
      <c r="D570" s="31"/>
      <c r="E570" s="31"/>
      <c r="F570" s="31"/>
      <c r="G570" s="31"/>
      <c r="H570" s="31"/>
      <c r="I570" s="31"/>
      <c r="J570" s="31"/>
      <c r="K570" s="158">
        <f t="shared" si="74"/>
        <v>325800</v>
      </c>
      <c r="L570" s="158">
        <f t="shared" si="74"/>
        <v>0</v>
      </c>
      <c r="M570" s="164">
        <f t="shared" si="64"/>
        <v>325800</v>
      </c>
    </row>
    <row r="571" spans="1:13" ht="15.75">
      <c r="A571" s="165" t="s">
        <v>1069</v>
      </c>
      <c r="B571" s="33"/>
      <c r="C571" s="160" t="s">
        <v>2018</v>
      </c>
      <c r="D571" s="160"/>
      <c r="E571" s="160"/>
      <c r="F571" s="160"/>
      <c r="G571" s="160"/>
      <c r="H571" s="160"/>
      <c r="I571" s="160"/>
      <c r="J571" s="160"/>
      <c r="K571" s="158">
        <f t="shared" si="74"/>
        <v>325800</v>
      </c>
      <c r="L571" s="158">
        <f t="shared" si="74"/>
        <v>0</v>
      </c>
      <c r="M571" s="164">
        <f t="shared" si="64"/>
        <v>325800</v>
      </c>
    </row>
    <row r="572" spans="1:13" s="159" customFormat="1" ht="15.75">
      <c r="A572" s="161" t="s">
        <v>37</v>
      </c>
      <c r="B572" s="30"/>
      <c r="C572" s="160" t="s">
        <v>2019</v>
      </c>
      <c r="D572" s="31"/>
      <c r="E572" s="31"/>
      <c r="F572" s="31"/>
      <c r="G572" s="31"/>
      <c r="H572" s="31"/>
      <c r="I572" s="31"/>
      <c r="J572" s="31"/>
      <c r="K572" s="158">
        <f t="shared" si="74"/>
        <v>325800</v>
      </c>
      <c r="L572" s="158">
        <f t="shared" si="74"/>
        <v>0</v>
      </c>
      <c r="M572" s="164">
        <f t="shared" si="64"/>
        <v>325800</v>
      </c>
    </row>
    <row r="573" spans="1:13" ht="12.75">
      <c r="A573" s="62" t="s">
        <v>253</v>
      </c>
      <c r="B573" s="62"/>
      <c r="C573" s="429" t="s">
        <v>2017</v>
      </c>
      <c r="D573" s="204"/>
      <c r="E573" s="204"/>
      <c r="F573" s="204"/>
      <c r="G573" s="204"/>
      <c r="H573" s="204"/>
      <c r="I573" s="204"/>
      <c r="J573" s="204"/>
      <c r="K573" s="205">
        <v>325800</v>
      </c>
      <c r="L573" s="205">
        <v>0</v>
      </c>
      <c r="M573" s="205">
        <f t="shared" si="64"/>
        <v>325800</v>
      </c>
    </row>
    <row r="574" spans="1:13" ht="25.5">
      <c r="A574" s="326" t="s">
        <v>1814</v>
      </c>
      <c r="B574" s="426"/>
      <c r="C574" s="31" t="s">
        <v>985</v>
      </c>
      <c r="D574" s="427"/>
      <c r="E574" s="427"/>
      <c r="F574" s="427"/>
      <c r="G574" s="427"/>
      <c r="H574" s="427"/>
      <c r="I574" s="427"/>
      <c r="J574" s="427"/>
      <c r="K574" s="157">
        <f aca="true" t="shared" si="75" ref="K574:L576">K575</f>
        <v>30000</v>
      </c>
      <c r="L574" s="157">
        <f t="shared" si="75"/>
        <v>0</v>
      </c>
      <c r="M574" s="157">
        <f>K574-L574</f>
        <v>30000</v>
      </c>
    </row>
    <row r="575" spans="1:13" ht="25.5">
      <c r="A575" s="326" t="s">
        <v>503</v>
      </c>
      <c r="B575" s="426"/>
      <c r="C575" s="31" t="s">
        <v>506</v>
      </c>
      <c r="D575" s="427"/>
      <c r="E575" s="427"/>
      <c r="F575" s="427"/>
      <c r="G575" s="427"/>
      <c r="H575" s="427"/>
      <c r="I575" s="427"/>
      <c r="J575" s="427"/>
      <c r="K575" s="157">
        <f t="shared" si="75"/>
        <v>30000</v>
      </c>
      <c r="L575" s="157">
        <f t="shared" si="75"/>
        <v>0</v>
      </c>
      <c r="M575" s="157">
        <f t="shared" si="64"/>
        <v>30000</v>
      </c>
    </row>
    <row r="576" spans="1:13" ht="15.75">
      <c r="A576" s="161" t="s">
        <v>801</v>
      </c>
      <c r="B576" s="62"/>
      <c r="C576" s="193" t="s">
        <v>505</v>
      </c>
      <c r="D576" s="185"/>
      <c r="E576" s="185"/>
      <c r="F576" s="185"/>
      <c r="G576" s="185"/>
      <c r="H576" s="185"/>
      <c r="I576" s="185"/>
      <c r="J576" s="185"/>
      <c r="K576" s="192">
        <f t="shared" si="75"/>
        <v>30000</v>
      </c>
      <c r="L576" s="192">
        <f t="shared" si="75"/>
        <v>0</v>
      </c>
      <c r="M576" s="195">
        <f t="shared" si="64"/>
        <v>30000</v>
      </c>
    </row>
    <row r="577" spans="1:13" ht="12.75">
      <c r="A577" s="62" t="s">
        <v>253</v>
      </c>
      <c r="B577" s="62"/>
      <c r="C577" s="429" t="s">
        <v>504</v>
      </c>
      <c r="D577" s="204"/>
      <c r="E577" s="204"/>
      <c r="F577" s="204"/>
      <c r="G577" s="204"/>
      <c r="H577" s="204"/>
      <c r="I577" s="204"/>
      <c r="J577" s="204"/>
      <c r="K577" s="205">
        <v>30000</v>
      </c>
      <c r="L577" s="205">
        <v>0</v>
      </c>
      <c r="M577" s="164">
        <f t="shared" si="64"/>
        <v>30000</v>
      </c>
    </row>
    <row r="578" spans="1:13" ht="15.75">
      <c r="A578" s="57" t="s">
        <v>2021</v>
      </c>
      <c r="B578" s="30"/>
      <c r="C578" s="31" t="s">
        <v>2020</v>
      </c>
      <c r="D578" s="31"/>
      <c r="E578" s="31"/>
      <c r="F578" s="31"/>
      <c r="G578" s="31"/>
      <c r="H578" s="31"/>
      <c r="I578" s="31"/>
      <c r="J578" s="31"/>
      <c r="K578" s="157">
        <f>SUM(K579)</f>
        <v>2413100</v>
      </c>
      <c r="L578" s="157">
        <f aca="true" t="shared" si="76" ref="L578:L592">SUM(L579)</f>
        <v>2053100</v>
      </c>
      <c r="M578" s="157">
        <f t="shared" si="64"/>
        <v>360000</v>
      </c>
    </row>
    <row r="579" spans="1:13" ht="15.75">
      <c r="A579" s="57" t="s">
        <v>1027</v>
      </c>
      <c r="B579" s="30"/>
      <c r="C579" s="31" t="s">
        <v>1042</v>
      </c>
      <c r="D579" s="31"/>
      <c r="E579" s="31"/>
      <c r="F579" s="31"/>
      <c r="G579" s="31"/>
      <c r="H579" s="31"/>
      <c r="I579" s="31"/>
      <c r="J579" s="31"/>
      <c r="K579" s="157">
        <f aca="true" t="shared" si="77" ref="K579:K592">SUM(K580)</f>
        <v>2413100</v>
      </c>
      <c r="L579" s="157">
        <f t="shared" si="76"/>
        <v>2053100</v>
      </c>
      <c r="M579" s="157">
        <f t="shared" si="64"/>
        <v>360000</v>
      </c>
    </row>
    <row r="580" spans="1:13" ht="15.75">
      <c r="A580" s="326" t="s">
        <v>1074</v>
      </c>
      <c r="B580" s="426"/>
      <c r="C580" s="31" t="s">
        <v>2022</v>
      </c>
      <c r="D580" s="427"/>
      <c r="E580" s="427"/>
      <c r="F580" s="427"/>
      <c r="G580" s="427"/>
      <c r="H580" s="427"/>
      <c r="I580" s="427"/>
      <c r="J580" s="427"/>
      <c r="K580" s="157">
        <f t="shared" si="77"/>
        <v>2413100</v>
      </c>
      <c r="L580" s="157">
        <f t="shared" si="76"/>
        <v>2053100</v>
      </c>
      <c r="M580" s="157">
        <f t="shared" si="64"/>
        <v>360000</v>
      </c>
    </row>
    <row r="581" spans="1:13" ht="51">
      <c r="A581" s="326" t="s">
        <v>1075</v>
      </c>
      <c r="B581" s="426"/>
      <c r="C581" s="31" t="s">
        <v>2023</v>
      </c>
      <c r="D581" s="427"/>
      <c r="E581" s="427"/>
      <c r="F581" s="427"/>
      <c r="G581" s="427"/>
      <c r="H581" s="427"/>
      <c r="I581" s="427"/>
      <c r="J581" s="427"/>
      <c r="K581" s="157">
        <f t="shared" si="77"/>
        <v>2413100</v>
      </c>
      <c r="L581" s="157">
        <f t="shared" si="76"/>
        <v>2053100</v>
      </c>
      <c r="M581" s="157">
        <f t="shared" si="64"/>
        <v>360000</v>
      </c>
    </row>
    <row r="582" spans="1:13" ht="51">
      <c r="A582" s="326" t="s">
        <v>297</v>
      </c>
      <c r="B582" s="426"/>
      <c r="C582" s="31" t="s">
        <v>2024</v>
      </c>
      <c r="D582" s="427"/>
      <c r="E582" s="427"/>
      <c r="F582" s="427"/>
      <c r="G582" s="427"/>
      <c r="H582" s="427"/>
      <c r="I582" s="427"/>
      <c r="J582" s="427"/>
      <c r="K582" s="157">
        <f>SUM(K586+K583)</f>
        <v>2413100</v>
      </c>
      <c r="L582" s="157">
        <f>SUM(L586+L583)</f>
        <v>2053100</v>
      </c>
      <c r="M582" s="157">
        <f t="shared" si="64"/>
        <v>360000</v>
      </c>
    </row>
    <row r="583" spans="1:13" ht="13.5">
      <c r="A583" s="161" t="s">
        <v>510</v>
      </c>
      <c r="B583" s="187"/>
      <c r="C583" s="197" t="s">
        <v>507</v>
      </c>
      <c r="D583" s="189"/>
      <c r="E583" s="189"/>
      <c r="F583" s="189"/>
      <c r="G583" s="189"/>
      <c r="H583" s="189"/>
      <c r="I583" s="189"/>
      <c r="J583" s="189"/>
      <c r="K583" s="190">
        <v>360000</v>
      </c>
      <c r="L583" s="190">
        <f>L584</f>
        <v>0</v>
      </c>
      <c r="M583" s="163">
        <f>K583-L583</f>
        <v>360000</v>
      </c>
    </row>
    <row r="584" spans="1:13" ht="12.75">
      <c r="A584" s="161" t="s">
        <v>510</v>
      </c>
      <c r="B584" s="161"/>
      <c r="C584" s="52" t="s">
        <v>508</v>
      </c>
      <c r="D584" s="185"/>
      <c r="E584" s="185"/>
      <c r="F584" s="185"/>
      <c r="G584" s="185"/>
      <c r="H584" s="185"/>
      <c r="I584" s="185"/>
      <c r="J584" s="185"/>
      <c r="K584" s="184">
        <v>360000</v>
      </c>
      <c r="L584" s="184">
        <f>L585</f>
        <v>0</v>
      </c>
      <c r="M584" s="163">
        <f>K584-L584</f>
        <v>360000</v>
      </c>
    </row>
    <row r="585" spans="1:13" ht="24">
      <c r="A585" s="62" t="s">
        <v>244</v>
      </c>
      <c r="B585" s="62"/>
      <c r="C585" s="429" t="s">
        <v>509</v>
      </c>
      <c r="D585" s="204"/>
      <c r="E585" s="204"/>
      <c r="F585" s="204"/>
      <c r="G585" s="204"/>
      <c r="H585" s="204"/>
      <c r="I585" s="204"/>
      <c r="J585" s="204"/>
      <c r="K585" s="184">
        <v>360000</v>
      </c>
      <c r="L585" s="184">
        <v>0</v>
      </c>
      <c r="M585" s="163">
        <f>K585-L585</f>
        <v>360000</v>
      </c>
    </row>
    <row r="586" spans="1:13" ht="38.25">
      <c r="A586" s="326" t="s">
        <v>1338</v>
      </c>
      <c r="B586" s="426"/>
      <c r="C586" s="31" t="s">
        <v>2025</v>
      </c>
      <c r="D586" s="427"/>
      <c r="E586" s="427"/>
      <c r="F586" s="427"/>
      <c r="G586" s="427"/>
      <c r="H586" s="427"/>
      <c r="I586" s="427"/>
      <c r="J586" s="427"/>
      <c r="K586" s="157">
        <f>SUM(K587)</f>
        <v>2053100</v>
      </c>
      <c r="L586" s="157">
        <f>SUM(L587)</f>
        <v>2053100</v>
      </c>
      <c r="M586" s="157">
        <f>K586-L586</f>
        <v>0</v>
      </c>
    </row>
    <row r="587" spans="1:13" ht="25.5">
      <c r="A587" s="326" t="s">
        <v>879</v>
      </c>
      <c r="B587" s="30"/>
      <c r="C587" s="160" t="s">
        <v>1864</v>
      </c>
      <c r="D587" s="31"/>
      <c r="E587" s="31"/>
      <c r="F587" s="31"/>
      <c r="G587" s="31"/>
      <c r="H587" s="31"/>
      <c r="I587" s="31"/>
      <c r="J587" s="31"/>
      <c r="K587" s="158">
        <f t="shared" si="77"/>
        <v>2053100</v>
      </c>
      <c r="L587" s="158">
        <f t="shared" si="76"/>
        <v>2053100</v>
      </c>
      <c r="M587" s="164">
        <f t="shared" si="64"/>
        <v>0</v>
      </c>
    </row>
    <row r="588" spans="1:13" ht="24">
      <c r="A588" s="161" t="s">
        <v>1188</v>
      </c>
      <c r="B588" s="30"/>
      <c r="C588" s="160" t="s">
        <v>298</v>
      </c>
      <c r="D588" s="31"/>
      <c r="E588" s="31"/>
      <c r="F588" s="31"/>
      <c r="G588" s="31"/>
      <c r="H588" s="31"/>
      <c r="I588" s="31"/>
      <c r="J588" s="31"/>
      <c r="K588" s="158">
        <f t="shared" si="77"/>
        <v>2053100</v>
      </c>
      <c r="L588" s="158">
        <f t="shared" si="76"/>
        <v>2053100</v>
      </c>
      <c r="M588" s="164">
        <f t="shared" si="64"/>
        <v>0</v>
      </c>
    </row>
    <row r="589" spans="1:13" ht="15.75">
      <c r="A589" s="161" t="s">
        <v>1189</v>
      </c>
      <c r="B589" s="30"/>
      <c r="C589" s="160" t="s">
        <v>299</v>
      </c>
      <c r="D589" s="31"/>
      <c r="E589" s="31"/>
      <c r="F589" s="31"/>
      <c r="G589" s="31"/>
      <c r="H589" s="31"/>
      <c r="I589" s="31"/>
      <c r="J589" s="31"/>
      <c r="K589" s="158">
        <f t="shared" si="77"/>
        <v>2053100</v>
      </c>
      <c r="L589" s="158">
        <f t="shared" si="76"/>
        <v>2053100</v>
      </c>
      <c r="M589" s="164">
        <f t="shared" si="64"/>
        <v>0</v>
      </c>
    </row>
    <row r="590" spans="1:13" ht="36">
      <c r="A590" s="161" t="s">
        <v>880</v>
      </c>
      <c r="B590" s="30"/>
      <c r="C590" s="160" t="s">
        <v>1865</v>
      </c>
      <c r="D590" s="31"/>
      <c r="E590" s="31"/>
      <c r="F590" s="31"/>
      <c r="G590" s="31"/>
      <c r="H590" s="31"/>
      <c r="I590" s="31"/>
      <c r="J590" s="31"/>
      <c r="K590" s="158">
        <f t="shared" si="77"/>
        <v>2053100</v>
      </c>
      <c r="L590" s="158">
        <f t="shared" si="76"/>
        <v>2053100</v>
      </c>
      <c r="M590" s="164">
        <f t="shared" si="64"/>
        <v>0</v>
      </c>
    </row>
    <row r="591" spans="1:13" ht="15.75">
      <c r="A591" s="165" t="s">
        <v>1069</v>
      </c>
      <c r="B591" s="33"/>
      <c r="C591" s="160" t="s">
        <v>300</v>
      </c>
      <c r="D591" s="160"/>
      <c r="E591" s="160"/>
      <c r="F591" s="160"/>
      <c r="G591" s="160"/>
      <c r="H591" s="160"/>
      <c r="I591" s="160"/>
      <c r="J591" s="160"/>
      <c r="K591" s="158">
        <f t="shared" si="77"/>
        <v>2053100</v>
      </c>
      <c r="L591" s="158">
        <f t="shared" si="76"/>
        <v>2053100</v>
      </c>
      <c r="M591" s="164">
        <f t="shared" si="64"/>
        <v>0</v>
      </c>
    </row>
    <row r="592" spans="1:13" s="159" customFormat="1" ht="15.75">
      <c r="A592" s="161" t="s">
        <v>1742</v>
      </c>
      <c r="B592" s="30"/>
      <c r="C592" s="160" t="s">
        <v>301</v>
      </c>
      <c r="D592" s="31"/>
      <c r="E592" s="31"/>
      <c r="F592" s="31"/>
      <c r="G592" s="31"/>
      <c r="H592" s="31"/>
      <c r="I592" s="31"/>
      <c r="J592" s="31"/>
      <c r="K592" s="158">
        <f t="shared" si="77"/>
        <v>2053100</v>
      </c>
      <c r="L592" s="158">
        <f t="shared" si="76"/>
        <v>2053100</v>
      </c>
      <c r="M592" s="164">
        <f t="shared" si="64"/>
        <v>0</v>
      </c>
    </row>
    <row r="593" spans="1:13" ht="24">
      <c r="A593" s="62" t="s">
        <v>244</v>
      </c>
      <c r="B593" s="62"/>
      <c r="C593" s="429" t="s">
        <v>1866</v>
      </c>
      <c r="D593" s="204"/>
      <c r="E593" s="204"/>
      <c r="F593" s="204"/>
      <c r="G593" s="204"/>
      <c r="H593" s="204"/>
      <c r="I593" s="204"/>
      <c r="J593" s="204"/>
      <c r="K593" s="205">
        <v>2053100</v>
      </c>
      <c r="L593" s="205">
        <v>2053100</v>
      </c>
      <c r="M593" s="205">
        <f t="shared" si="64"/>
        <v>0</v>
      </c>
    </row>
    <row r="594" spans="1:13" ht="31.5">
      <c r="A594" s="57" t="s">
        <v>303</v>
      </c>
      <c r="B594" s="30"/>
      <c r="C594" s="31" t="s">
        <v>302</v>
      </c>
      <c r="D594" s="31"/>
      <c r="E594" s="31"/>
      <c r="F594" s="31"/>
      <c r="G594" s="31"/>
      <c r="H594" s="31"/>
      <c r="I594" s="31"/>
      <c r="J594" s="31"/>
      <c r="K594" s="157">
        <f>SUM(K595)</f>
        <v>153300</v>
      </c>
      <c r="L594" s="157">
        <f>SUM(L595)</f>
        <v>0</v>
      </c>
      <c r="M594" s="157">
        <f t="shared" si="64"/>
        <v>153300</v>
      </c>
    </row>
    <row r="595" spans="1:13" ht="31.5">
      <c r="A595" s="57" t="s">
        <v>885</v>
      </c>
      <c r="B595" s="30"/>
      <c r="C595" s="31" t="s">
        <v>1505</v>
      </c>
      <c r="D595" s="31"/>
      <c r="E595" s="31"/>
      <c r="F595" s="31"/>
      <c r="G595" s="31"/>
      <c r="H595" s="31"/>
      <c r="I595" s="31"/>
      <c r="J595" s="31"/>
      <c r="K595" s="157">
        <f>SUM(K600)</f>
        <v>153300</v>
      </c>
      <c r="L595" s="157">
        <f>SUM(L600)</f>
        <v>0</v>
      </c>
      <c r="M595" s="157">
        <f t="shared" si="64"/>
        <v>153300</v>
      </c>
    </row>
    <row r="596" spans="1:13" ht="15.75">
      <c r="A596" s="326" t="s">
        <v>1074</v>
      </c>
      <c r="B596" s="426"/>
      <c r="C596" s="31" t="s">
        <v>304</v>
      </c>
      <c r="D596" s="427"/>
      <c r="E596" s="427"/>
      <c r="F596" s="427"/>
      <c r="G596" s="427"/>
      <c r="H596" s="427"/>
      <c r="I596" s="427"/>
      <c r="J596" s="427"/>
      <c r="K596" s="157">
        <f aca="true" t="shared" si="78" ref="K596:K604">SUM(K597)</f>
        <v>153300</v>
      </c>
      <c r="L596" s="157">
        <f aca="true" t="shared" si="79" ref="L596:L604">SUM(L597)</f>
        <v>0</v>
      </c>
      <c r="M596" s="157">
        <f t="shared" si="64"/>
        <v>153300</v>
      </c>
    </row>
    <row r="597" spans="1:13" ht="51">
      <c r="A597" s="326" t="s">
        <v>1075</v>
      </c>
      <c r="B597" s="426"/>
      <c r="C597" s="31" t="s">
        <v>305</v>
      </c>
      <c r="D597" s="427"/>
      <c r="E597" s="427"/>
      <c r="F597" s="427"/>
      <c r="G597" s="427"/>
      <c r="H597" s="427"/>
      <c r="I597" s="427"/>
      <c r="J597" s="427"/>
      <c r="K597" s="157">
        <f t="shared" si="78"/>
        <v>153300</v>
      </c>
      <c r="L597" s="157">
        <f t="shared" si="79"/>
        <v>0</v>
      </c>
      <c r="M597" s="157">
        <f t="shared" si="64"/>
        <v>153300</v>
      </c>
    </row>
    <row r="598" spans="1:13" ht="25.5">
      <c r="A598" s="326" t="s">
        <v>1076</v>
      </c>
      <c r="B598" s="426"/>
      <c r="C598" s="31" t="s">
        <v>306</v>
      </c>
      <c r="D598" s="427"/>
      <c r="E598" s="427"/>
      <c r="F598" s="427"/>
      <c r="G598" s="427"/>
      <c r="H598" s="427"/>
      <c r="I598" s="427"/>
      <c r="J598" s="427"/>
      <c r="K598" s="157">
        <f t="shared" si="78"/>
        <v>153300</v>
      </c>
      <c r="L598" s="157">
        <f t="shared" si="79"/>
        <v>0</v>
      </c>
      <c r="M598" s="157">
        <f t="shared" si="64"/>
        <v>153300</v>
      </c>
    </row>
    <row r="599" spans="1:13" ht="25.5">
      <c r="A599" s="326" t="s">
        <v>1814</v>
      </c>
      <c r="B599" s="426"/>
      <c r="C599" s="31" t="s">
        <v>307</v>
      </c>
      <c r="D599" s="427"/>
      <c r="E599" s="427"/>
      <c r="F599" s="427"/>
      <c r="G599" s="427"/>
      <c r="H599" s="427"/>
      <c r="I599" s="427"/>
      <c r="J599" s="427"/>
      <c r="K599" s="157">
        <f t="shared" si="78"/>
        <v>153300</v>
      </c>
      <c r="L599" s="157">
        <f t="shared" si="79"/>
        <v>0</v>
      </c>
      <c r="M599" s="157">
        <f t="shared" si="64"/>
        <v>153300</v>
      </c>
    </row>
    <row r="600" spans="1:13" s="156" customFormat="1" ht="15.75">
      <c r="A600" s="326" t="s">
        <v>1506</v>
      </c>
      <c r="B600" s="30"/>
      <c r="C600" s="31" t="s">
        <v>682</v>
      </c>
      <c r="D600" s="31"/>
      <c r="E600" s="31"/>
      <c r="F600" s="31"/>
      <c r="G600" s="31"/>
      <c r="H600" s="31"/>
      <c r="I600" s="31"/>
      <c r="J600" s="31"/>
      <c r="K600" s="157">
        <f t="shared" si="78"/>
        <v>153300</v>
      </c>
      <c r="L600" s="157">
        <f t="shared" si="79"/>
        <v>0</v>
      </c>
      <c r="M600" s="32">
        <f aca="true" t="shared" si="80" ref="M600:M631">K600-L600</f>
        <v>153300</v>
      </c>
    </row>
    <row r="601" spans="1:13" ht="15.75">
      <c r="A601" s="161" t="s">
        <v>309</v>
      </c>
      <c r="B601" s="30"/>
      <c r="C601" s="160" t="s">
        <v>308</v>
      </c>
      <c r="D601" s="31"/>
      <c r="E601" s="31"/>
      <c r="F601" s="31"/>
      <c r="G601" s="31"/>
      <c r="H601" s="31"/>
      <c r="I601" s="31"/>
      <c r="J601" s="31"/>
      <c r="K601" s="158">
        <f t="shared" si="78"/>
        <v>153300</v>
      </c>
      <c r="L601" s="158">
        <f t="shared" si="79"/>
        <v>0</v>
      </c>
      <c r="M601" s="164">
        <f t="shared" si="80"/>
        <v>153300</v>
      </c>
    </row>
    <row r="602" spans="1:13" ht="15.75">
      <c r="A602" s="161" t="s">
        <v>0</v>
      </c>
      <c r="B602" s="30"/>
      <c r="C602" s="160" t="s">
        <v>683</v>
      </c>
      <c r="D602" s="31"/>
      <c r="E602" s="31"/>
      <c r="F602" s="31"/>
      <c r="G602" s="31"/>
      <c r="H602" s="31"/>
      <c r="I602" s="31"/>
      <c r="J602" s="31"/>
      <c r="K602" s="158">
        <f t="shared" si="78"/>
        <v>153300</v>
      </c>
      <c r="L602" s="158">
        <f t="shared" si="79"/>
        <v>0</v>
      </c>
      <c r="M602" s="164">
        <f t="shared" si="80"/>
        <v>153300</v>
      </c>
    </row>
    <row r="603" spans="1:13" ht="15.75">
      <c r="A603" s="165" t="s">
        <v>1069</v>
      </c>
      <c r="B603" s="33"/>
      <c r="C603" s="160" t="s">
        <v>310</v>
      </c>
      <c r="D603" s="160"/>
      <c r="E603" s="160"/>
      <c r="F603" s="160"/>
      <c r="G603" s="160"/>
      <c r="H603" s="160"/>
      <c r="I603" s="160"/>
      <c r="J603" s="160"/>
      <c r="K603" s="158">
        <f t="shared" si="78"/>
        <v>153300</v>
      </c>
      <c r="L603" s="158">
        <f t="shared" si="79"/>
        <v>0</v>
      </c>
      <c r="M603" s="164">
        <f t="shared" si="80"/>
        <v>153300</v>
      </c>
    </row>
    <row r="604" spans="1:13" s="159" customFormat="1" ht="15.75">
      <c r="A604" s="161" t="s">
        <v>309</v>
      </c>
      <c r="B604" s="30"/>
      <c r="C604" s="160" t="s">
        <v>311</v>
      </c>
      <c r="D604" s="31"/>
      <c r="E604" s="31"/>
      <c r="F604" s="31"/>
      <c r="G604" s="31"/>
      <c r="H604" s="31"/>
      <c r="I604" s="31"/>
      <c r="J604" s="31"/>
      <c r="K604" s="158">
        <f t="shared" si="78"/>
        <v>153300</v>
      </c>
      <c r="L604" s="158">
        <f t="shared" si="79"/>
        <v>0</v>
      </c>
      <c r="M604" s="164">
        <f t="shared" si="80"/>
        <v>153300</v>
      </c>
    </row>
    <row r="605" spans="1:13" ht="12.75">
      <c r="A605" s="62" t="s">
        <v>254</v>
      </c>
      <c r="B605" s="62"/>
      <c r="C605" s="429" t="s">
        <v>684</v>
      </c>
      <c r="D605" s="204"/>
      <c r="E605" s="204"/>
      <c r="F605" s="204"/>
      <c r="G605" s="204"/>
      <c r="H605" s="204"/>
      <c r="I605" s="204"/>
      <c r="J605" s="204"/>
      <c r="K605" s="205">
        <v>153300</v>
      </c>
      <c r="L605" s="205">
        <v>0</v>
      </c>
      <c r="M605" s="205">
        <f t="shared" si="80"/>
        <v>153300</v>
      </c>
    </row>
    <row r="606" spans="1:13" ht="63">
      <c r="A606" s="57" t="s">
        <v>1026</v>
      </c>
      <c r="B606" s="30"/>
      <c r="C606" s="31" t="s">
        <v>1028</v>
      </c>
      <c r="D606" s="31"/>
      <c r="E606" s="31"/>
      <c r="F606" s="31"/>
      <c r="G606" s="31"/>
      <c r="H606" s="31"/>
      <c r="I606" s="31"/>
      <c r="J606" s="31"/>
      <c r="K606" s="157">
        <f>SUM(K607)</f>
        <v>825700</v>
      </c>
      <c r="L606" s="157">
        <f>SUM(L607)</f>
        <v>645056.74</v>
      </c>
      <c r="M606" s="157">
        <f t="shared" si="80"/>
        <v>180643.26</v>
      </c>
    </row>
    <row r="607" spans="1:13" ht="15.75">
      <c r="A607" s="57" t="s">
        <v>1085</v>
      </c>
      <c r="B607" s="30"/>
      <c r="C607" s="31" t="s">
        <v>312</v>
      </c>
      <c r="D607" s="31"/>
      <c r="E607" s="31"/>
      <c r="F607" s="31"/>
      <c r="G607" s="31"/>
      <c r="H607" s="31"/>
      <c r="I607" s="31"/>
      <c r="J607" s="31"/>
      <c r="K607" s="157">
        <f>SUM(K608+K621)</f>
        <v>825700</v>
      </c>
      <c r="L607" s="157">
        <f>SUM(L608+L621)</f>
        <v>645056.74</v>
      </c>
      <c r="M607" s="157">
        <f t="shared" si="80"/>
        <v>180643.26</v>
      </c>
    </row>
    <row r="608" spans="1:13" ht="47.25">
      <c r="A608" s="57" t="s">
        <v>1029</v>
      </c>
      <c r="B608" s="30"/>
      <c r="C608" s="31" t="s">
        <v>1030</v>
      </c>
      <c r="D608" s="31"/>
      <c r="E608" s="31"/>
      <c r="F608" s="31"/>
      <c r="G608" s="31"/>
      <c r="H608" s="31"/>
      <c r="I608" s="31"/>
      <c r="J608" s="31"/>
      <c r="K608" s="157">
        <f aca="true" t="shared" si="81" ref="K608:K617">SUM(K609)</f>
        <v>795100</v>
      </c>
      <c r="L608" s="157">
        <f aca="true" t="shared" si="82" ref="L608:L617">SUM(L609)</f>
        <v>614456.74</v>
      </c>
      <c r="M608" s="157">
        <f t="shared" si="80"/>
        <v>180643.26</v>
      </c>
    </row>
    <row r="609" spans="1:13" ht="15.75">
      <c r="A609" s="326" t="s">
        <v>1074</v>
      </c>
      <c r="B609" s="426"/>
      <c r="C609" s="31" t="s">
        <v>313</v>
      </c>
      <c r="D609" s="427"/>
      <c r="E609" s="427"/>
      <c r="F609" s="427"/>
      <c r="G609" s="427"/>
      <c r="H609" s="427"/>
      <c r="I609" s="427"/>
      <c r="J609" s="427"/>
      <c r="K609" s="157">
        <f t="shared" si="81"/>
        <v>795100</v>
      </c>
      <c r="L609" s="157">
        <f t="shared" si="82"/>
        <v>614456.74</v>
      </c>
      <c r="M609" s="157">
        <f t="shared" si="80"/>
        <v>180643.26</v>
      </c>
    </row>
    <row r="610" spans="1:13" ht="51">
      <c r="A610" s="326" t="s">
        <v>1075</v>
      </c>
      <c r="B610" s="426"/>
      <c r="C610" s="31" t="s">
        <v>314</v>
      </c>
      <c r="D610" s="427"/>
      <c r="E610" s="427"/>
      <c r="F610" s="427"/>
      <c r="G610" s="427"/>
      <c r="H610" s="427"/>
      <c r="I610" s="427"/>
      <c r="J610" s="427"/>
      <c r="K610" s="157">
        <f t="shared" si="81"/>
        <v>795100</v>
      </c>
      <c r="L610" s="157">
        <f t="shared" si="82"/>
        <v>614456.74</v>
      </c>
      <c r="M610" s="157">
        <f t="shared" si="80"/>
        <v>180643.26</v>
      </c>
    </row>
    <row r="611" spans="1:13" ht="25.5">
      <c r="A611" s="326" t="s">
        <v>1076</v>
      </c>
      <c r="B611" s="426"/>
      <c r="C611" s="31" t="s">
        <v>315</v>
      </c>
      <c r="D611" s="427"/>
      <c r="E611" s="427"/>
      <c r="F611" s="427"/>
      <c r="G611" s="427"/>
      <c r="H611" s="427"/>
      <c r="I611" s="427"/>
      <c r="J611" s="427"/>
      <c r="K611" s="157">
        <f t="shared" si="81"/>
        <v>795100</v>
      </c>
      <c r="L611" s="157">
        <f t="shared" si="82"/>
        <v>614456.74</v>
      </c>
      <c r="M611" s="157">
        <f t="shared" si="80"/>
        <v>180643.26</v>
      </c>
    </row>
    <row r="612" spans="1:13" ht="38.25">
      <c r="A612" s="326" t="s">
        <v>1338</v>
      </c>
      <c r="B612" s="426"/>
      <c r="C612" s="31" t="s">
        <v>316</v>
      </c>
      <c r="D612" s="427"/>
      <c r="E612" s="427"/>
      <c r="F612" s="427"/>
      <c r="G612" s="427"/>
      <c r="H612" s="427"/>
      <c r="I612" s="427"/>
      <c r="J612" s="427"/>
      <c r="K612" s="157">
        <f t="shared" si="81"/>
        <v>795100</v>
      </c>
      <c r="L612" s="157">
        <f t="shared" si="82"/>
        <v>614456.74</v>
      </c>
      <c r="M612" s="157">
        <f t="shared" si="80"/>
        <v>180643.26</v>
      </c>
    </row>
    <row r="613" spans="1:13" ht="15.75">
      <c r="A613" s="326" t="s">
        <v>1031</v>
      </c>
      <c r="B613" s="30"/>
      <c r="C613" s="31" t="s">
        <v>685</v>
      </c>
      <c r="D613" s="31"/>
      <c r="E613" s="31"/>
      <c r="F613" s="31"/>
      <c r="G613" s="31"/>
      <c r="H613" s="31"/>
      <c r="I613" s="31"/>
      <c r="J613" s="31"/>
      <c r="K613" s="157">
        <f t="shared" si="81"/>
        <v>795100</v>
      </c>
      <c r="L613" s="157">
        <f t="shared" si="82"/>
        <v>614456.74</v>
      </c>
      <c r="M613" s="157">
        <f t="shared" si="80"/>
        <v>180643.26</v>
      </c>
    </row>
    <row r="614" spans="1:14" ht="48">
      <c r="A614" s="161" t="s">
        <v>1319</v>
      </c>
      <c r="B614" s="33"/>
      <c r="C614" s="160" t="s">
        <v>317</v>
      </c>
      <c r="D614" s="160"/>
      <c r="E614" s="160"/>
      <c r="F614" s="160"/>
      <c r="G614" s="160"/>
      <c r="H614" s="160"/>
      <c r="I614" s="160"/>
      <c r="J614" s="160"/>
      <c r="K614" s="158">
        <f t="shared" si="81"/>
        <v>795100</v>
      </c>
      <c r="L614" s="158">
        <f t="shared" si="82"/>
        <v>614456.74</v>
      </c>
      <c r="M614" s="164">
        <f t="shared" si="80"/>
        <v>180643.26</v>
      </c>
      <c r="N614" s="29"/>
    </row>
    <row r="615" spans="1:14" ht="24">
      <c r="A615" s="161" t="s">
        <v>1320</v>
      </c>
      <c r="B615" s="33"/>
      <c r="C615" s="160" t="s">
        <v>318</v>
      </c>
      <c r="D615" s="160"/>
      <c r="E615" s="160"/>
      <c r="F615" s="160"/>
      <c r="G615" s="160"/>
      <c r="H615" s="160"/>
      <c r="I615" s="160"/>
      <c r="J615" s="160"/>
      <c r="K615" s="158">
        <f t="shared" si="81"/>
        <v>795100</v>
      </c>
      <c r="L615" s="158">
        <f t="shared" si="82"/>
        <v>614456.74</v>
      </c>
      <c r="M615" s="164">
        <f t="shared" si="80"/>
        <v>180643.26</v>
      </c>
      <c r="N615" s="29"/>
    </row>
    <row r="616" spans="1:13" ht="24">
      <c r="A616" s="161" t="s">
        <v>377</v>
      </c>
      <c r="B616" s="35"/>
      <c r="C616" s="160" t="s">
        <v>686</v>
      </c>
      <c r="D616" s="31"/>
      <c r="E616" s="31"/>
      <c r="F616" s="31"/>
      <c r="G616" s="31"/>
      <c r="H616" s="31"/>
      <c r="I616" s="31"/>
      <c r="J616" s="31"/>
      <c r="K616" s="158">
        <f t="shared" si="81"/>
        <v>795100</v>
      </c>
      <c r="L616" s="158">
        <f t="shared" si="82"/>
        <v>614456.74</v>
      </c>
      <c r="M616" s="164">
        <f t="shared" si="80"/>
        <v>180643.26</v>
      </c>
    </row>
    <row r="617" spans="1:13" s="159" customFormat="1" ht="15.75">
      <c r="A617" s="161" t="s">
        <v>1069</v>
      </c>
      <c r="B617" s="30"/>
      <c r="C617" s="160" t="s">
        <v>320</v>
      </c>
      <c r="D617" s="31"/>
      <c r="E617" s="31"/>
      <c r="F617" s="31"/>
      <c r="G617" s="31"/>
      <c r="H617" s="31"/>
      <c r="I617" s="31"/>
      <c r="J617" s="31"/>
      <c r="K617" s="158">
        <f t="shared" si="81"/>
        <v>795100</v>
      </c>
      <c r="L617" s="158">
        <f t="shared" si="82"/>
        <v>614456.74</v>
      </c>
      <c r="M617" s="164">
        <f t="shared" si="80"/>
        <v>180643.26</v>
      </c>
    </row>
    <row r="618" spans="1:15" s="159" customFormat="1" ht="15.75">
      <c r="A618" s="161" t="s">
        <v>1070</v>
      </c>
      <c r="B618" s="33"/>
      <c r="C618" s="160" t="s">
        <v>321</v>
      </c>
      <c r="D618" s="160"/>
      <c r="E618" s="160"/>
      <c r="F618" s="160"/>
      <c r="G618" s="160"/>
      <c r="H618" s="160"/>
      <c r="I618" s="160"/>
      <c r="J618" s="160"/>
      <c r="K618" s="158">
        <f>SUM(K619:K620)</f>
        <v>795100</v>
      </c>
      <c r="L618" s="158">
        <f>SUM(L619:L620)</f>
        <v>614456.74</v>
      </c>
      <c r="M618" s="164">
        <f t="shared" si="80"/>
        <v>180643.26</v>
      </c>
      <c r="N618" s="162"/>
      <c r="O618" s="162"/>
    </row>
    <row r="619" spans="1:13" ht="12.75">
      <c r="A619" s="62" t="s">
        <v>276</v>
      </c>
      <c r="B619" s="62"/>
      <c r="C619" s="429" t="s">
        <v>687</v>
      </c>
      <c r="D619" s="204"/>
      <c r="E619" s="204"/>
      <c r="F619" s="204"/>
      <c r="G619" s="204"/>
      <c r="H619" s="204"/>
      <c r="I619" s="204"/>
      <c r="J619" s="204"/>
      <c r="K619" s="205">
        <v>610700</v>
      </c>
      <c r="L619" s="205">
        <v>466685.6</v>
      </c>
      <c r="M619" s="205">
        <f t="shared" si="80"/>
        <v>144014.40000000002</v>
      </c>
    </row>
    <row r="620" spans="1:13" ht="12.75">
      <c r="A620" s="62" t="s">
        <v>1497</v>
      </c>
      <c r="B620" s="62"/>
      <c r="C620" s="429" t="s">
        <v>688</v>
      </c>
      <c r="D620" s="204"/>
      <c r="E620" s="204"/>
      <c r="F620" s="204"/>
      <c r="G620" s="204"/>
      <c r="H620" s="204"/>
      <c r="I620" s="204"/>
      <c r="J620" s="204"/>
      <c r="K620" s="205">
        <v>184400</v>
      </c>
      <c r="L620" s="205">
        <v>147771.14</v>
      </c>
      <c r="M620" s="205">
        <f t="shared" si="80"/>
        <v>36628.859999999986</v>
      </c>
    </row>
    <row r="621" spans="1:13" ht="63">
      <c r="A621" s="439" t="s">
        <v>1</v>
      </c>
      <c r="B621" s="30"/>
      <c r="C621" s="31" t="s">
        <v>1043</v>
      </c>
      <c r="D621" s="31"/>
      <c r="E621" s="31"/>
      <c r="F621" s="31"/>
      <c r="G621" s="31"/>
      <c r="H621" s="31"/>
      <c r="I621" s="31"/>
      <c r="J621" s="31"/>
      <c r="K621" s="157">
        <f aca="true" t="shared" si="83" ref="K621:K630">SUM(K622)</f>
        <v>30600</v>
      </c>
      <c r="L621" s="157">
        <f aca="true" t="shared" si="84" ref="L621:L630">SUM(L622)</f>
        <v>30600</v>
      </c>
      <c r="M621" s="157">
        <f t="shared" si="80"/>
        <v>0</v>
      </c>
    </row>
    <row r="622" spans="1:13" ht="15.75">
      <c r="A622" s="326" t="s">
        <v>1074</v>
      </c>
      <c r="B622" s="426"/>
      <c r="C622" s="31" t="s">
        <v>322</v>
      </c>
      <c r="D622" s="427"/>
      <c r="E622" s="427"/>
      <c r="F622" s="427"/>
      <c r="G622" s="427"/>
      <c r="H622" s="427"/>
      <c r="I622" s="427"/>
      <c r="J622" s="427"/>
      <c r="K622" s="157">
        <f t="shared" si="83"/>
        <v>30600</v>
      </c>
      <c r="L622" s="157">
        <f t="shared" si="84"/>
        <v>30600</v>
      </c>
      <c r="M622" s="157">
        <f t="shared" si="80"/>
        <v>0</v>
      </c>
    </row>
    <row r="623" spans="1:13" ht="51">
      <c r="A623" s="326" t="s">
        <v>1075</v>
      </c>
      <c r="B623" s="426"/>
      <c r="C623" s="31" t="s">
        <v>323</v>
      </c>
      <c r="D623" s="427"/>
      <c r="E623" s="427"/>
      <c r="F623" s="427"/>
      <c r="G623" s="427"/>
      <c r="H623" s="427"/>
      <c r="I623" s="427"/>
      <c r="J623" s="427"/>
      <c r="K623" s="157">
        <f t="shared" si="83"/>
        <v>30600</v>
      </c>
      <c r="L623" s="157">
        <f t="shared" si="84"/>
        <v>30600</v>
      </c>
      <c r="M623" s="157">
        <f t="shared" si="80"/>
        <v>0</v>
      </c>
    </row>
    <row r="624" spans="1:13" ht="25.5">
      <c r="A624" s="326" t="s">
        <v>1076</v>
      </c>
      <c r="B624" s="426"/>
      <c r="C624" s="31" t="s">
        <v>324</v>
      </c>
      <c r="D624" s="427"/>
      <c r="E624" s="427"/>
      <c r="F624" s="427"/>
      <c r="G624" s="427"/>
      <c r="H624" s="427"/>
      <c r="I624" s="427"/>
      <c r="J624" s="427"/>
      <c r="K624" s="157">
        <f t="shared" si="83"/>
        <v>30600</v>
      </c>
      <c r="L624" s="157">
        <f t="shared" si="84"/>
        <v>30600</v>
      </c>
      <c r="M624" s="157">
        <f t="shared" si="80"/>
        <v>0</v>
      </c>
    </row>
    <row r="625" spans="1:13" ht="51">
      <c r="A625" s="326" t="s">
        <v>532</v>
      </c>
      <c r="B625" s="426"/>
      <c r="C625" s="31" t="s">
        <v>325</v>
      </c>
      <c r="D625" s="427"/>
      <c r="E625" s="427"/>
      <c r="F625" s="427"/>
      <c r="G625" s="427"/>
      <c r="H625" s="427"/>
      <c r="I625" s="427"/>
      <c r="J625" s="427"/>
      <c r="K625" s="157">
        <f t="shared" si="83"/>
        <v>30600</v>
      </c>
      <c r="L625" s="157">
        <f t="shared" si="84"/>
        <v>30600</v>
      </c>
      <c r="M625" s="157">
        <f t="shared" si="80"/>
        <v>0</v>
      </c>
    </row>
    <row r="626" spans="1:13" s="156" customFormat="1" ht="25.5">
      <c r="A626" s="326" t="s">
        <v>2</v>
      </c>
      <c r="B626" s="30"/>
      <c r="C626" s="31" t="s">
        <v>689</v>
      </c>
      <c r="D626" s="31"/>
      <c r="E626" s="31"/>
      <c r="F626" s="31"/>
      <c r="G626" s="31"/>
      <c r="H626" s="31"/>
      <c r="I626" s="31"/>
      <c r="J626" s="31"/>
      <c r="K626" s="157">
        <f t="shared" si="83"/>
        <v>30600</v>
      </c>
      <c r="L626" s="157">
        <f t="shared" si="84"/>
        <v>30600</v>
      </c>
      <c r="M626" s="32">
        <f t="shared" si="80"/>
        <v>0</v>
      </c>
    </row>
    <row r="627" spans="1:13" ht="15.75">
      <c r="A627" s="161" t="s">
        <v>534</v>
      </c>
      <c r="B627" s="30"/>
      <c r="C627" s="160" t="s">
        <v>326</v>
      </c>
      <c r="D627" s="31"/>
      <c r="E627" s="31"/>
      <c r="F627" s="31"/>
      <c r="G627" s="31"/>
      <c r="H627" s="31"/>
      <c r="I627" s="31"/>
      <c r="J627" s="31"/>
      <c r="K627" s="158">
        <f t="shared" si="83"/>
        <v>30600</v>
      </c>
      <c r="L627" s="158">
        <f t="shared" si="84"/>
        <v>30600</v>
      </c>
      <c r="M627" s="164">
        <f t="shared" si="80"/>
        <v>0</v>
      </c>
    </row>
    <row r="628" spans="1:13" ht="15.75">
      <c r="A628" s="161" t="s">
        <v>1559</v>
      </c>
      <c r="B628" s="30"/>
      <c r="C628" s="160" t="s">
        <v>690</v>
      </c>
      <c r="D628" s="31"/>
      <c r="E628" s="31"/>
      <c r="F628" s="31"/>
      <c r="G628" s="31"/>
      <c r="H628" s="31"/>
      <c r="I628" s="31"/>
      <c r="J628" s="31"/>
      <c r="K628" s="158">
        <f t="shared" si="83"/>
        <v>30600</v>
      </c>
      <c r="L628" s="158">
        <f t="shared" si="84"/>
        <v>30600</v>
      </c>
      <c r="M628" s="164">
        <f t="shared" si="80"/>
        <v>0</v>
      </c>
    </row>
    <row r="629" spans="1:13" ht="15.75">
      <c r="A629" s="165" t="s">
        <v>1069</v>
      </c>
      <c r="B629" s="33"/>
      <c r="C629" s="160" t="s">
        <v>327</v>
      </c>
      <c r="D629" s="160"/>
      <c r="E629" s="160"/>
      <c r="F629" s="160"/>
      <c r="G629" s="160"/>
      <c r="H629" s="160"/>
      <c r="I629" s="160"/>
      <c r="J629" s="160"/>
      <c r="K629" s="158">
        <f t="shared" si="83"/>
        <v>30600</v>
      </c>
      <c r="L629" s="158">
        <f t="shared" si="84"/>
        <v>30600</v>
      </c>
      <c r="M629" s="164">
        <f t="shared" si="80"/>
        <v>0</v>
      </c>
    </row>
    <row r="630" spans="1:13" s="159" customFormat="1" ht="15.75">
      <c r="A630" s="161" t="s">
        <v>1722</v>
      </c>
      <c r="B630" s="30"/>
      <c r="C630" s="160" t="s">
        <v>328</v>
      </c>
      <c r="D630" s="31"/>
      <c r="E630" s="31"/>
      <c r="F630" s="31"/>
      <c r="G630" s="31"/>
      <c r="H630" s="31"/>
      <c r="I630" s="31"/>
      <c r="J630" s="31"/>
      <c r="K630" s="158">
        <f t="shared" si="83"/>
        <v>30600</v>
      </c>
      <c r="L630" s="158">
        <f t="shared" si="84"/>
        <v>30600</v>
      </c>
      <c r="M630" s="164">
        <f t="shared" si="80"/>
        <v>0</v>
      </c>
    </row>
    <row r="631" spans="1:13" ht="24">
      <c r="A631" s="62" t="s">
        <v>252</v>
      </c>
      <c r="B631" s="62"/>
      <c r="C631" s="429" t="s">
        <v>691</v>
      </c>
      <c r="D631" s="204"/>
      <c r="E631" s="204"/>
      <c r="F631" s="204"/>
      <c r="G631" s="204"/>
      <c r="H631" s="204"/>
      <c r="I631" s="204"/>
      <c r="J631" s="204"/>
      <c r="K631" s="205">
        <v>30600</v>
      </c>
      <c r="L631" s="205">
        <v>30600</v>
      </c>
      <c r="M631" s="205">
        <f t="shared" si="80"/>
        <v>0</v>
      </c>
    </row>
    <row r="632" spans="1:14" ht="25.5">
      <c r="A632" s="440" t="s">
        <v>1032</v>
      </c>
      <c r="B632" s="441" t="s">
        <v>1033</v>
      </c>
      <c r="C632" s="442" t="s">
        <v>1037</v>
      </c>
      <c r="D632" s="442"/>
      <c r="E632" s="442"/>
      <c r="F632" s="442"/>
      <c r="G632" s="442"/>
      <c r="H632" s="442"/>
      <c r="I632" s="442"/>
      <c r="J632" s="442"/>
      <c r="K632" s="157">
        <f>ДОХОДЫ!E14-РАСХОДЫ!K4</f>
        <v>-5215500</v>
      </c>
      <c r="L632" s="157">
        <f>ДОХОДЫ!F14-РАСХОДЫ!L4</f>
        <v>36429424.580000006</v>
      </c>
      <c r="M632" s="443" t="s">
        <v>1037</v>
      </c>
      <c r="N632" s="29">
        <f>K632-L632</f>
        <v>-41644924.580000006</v>
      </c>
    </row>
    <row r="636" spans="1:13" ht="12.75">
      <c r="A636" s="486"/>
      <c r="B636" s="486"/>
      <c r="C636" s="486"/>
      <c r="D636" s="486"/>
      <c r="E636" s="486"/>
      <c r="F636" s="486"/>
      <c r="G636" s="486"/>
      <c r="H636" s="486"/>
      <c r="I636" s="486"/>
      <c r="J636" s="486"/>
      <c r="K636" s="486"/>
      <c r="L636" s="486"/>
      <c r="M636" s="486"/>
    </row>
    <row r="638" spans="11:14" ht="12.75">
      <c r="K638" s="444"/>
      <c r="L638" s="447"/>
      <c r="M638" s="448"/>
      <c r="N638" s="2"/>
    </row>
    <row r="639" spans="1:14" ht="12.75">
      <c r="A639" s="486"/>
      <c r="B639" s="486"/>
      <c r="C639" s="486"/>
      <c r="D639" s="486"/>
      <c r="E639" s="486"/>
      <c r="F639" s="486"/>
      <c r="G639" s="486"/>
      <c r="H639" s="486"/>
      <c r="I639" s="486"/>
      <c r="J639" s="486"/>
      <c r="K639" s="486"/>
      <c r="L639" s="486"/>
      <c r="M639" s="486"/>
      <c r="N639" s="2"/>
    </row>
    <row r="640" spans="11:14" ht="12.75">
      <c r="K640" s="444"/>
      <c r="L640" s="447"/>
      <c r="M640" s="448"/>
      <c r="N640" s="2"/>
    </row>
    <row r="641" spans="11:14" ht="12.75">
      <c r="K641" s="444"/>
      <c r="L641" s="447"/>
      <c r="M641" s="448"/>
      <c r="N641" s="2"/>
    </row>
    <row r="642" spans="11:14" ht="12.75">
      <c r="K642" s="444"/>
      <c r="L642" s="447"/>
      <c r="M642" s="448"/>
      <c r="N642" s="2"/>
    </row>
    <row r="643" spans="11:14" ht="12.75">
      <c r="K643" s="444"/>
      <c r="L643" s="447"/>
      <c r="M643" s="448"/>
      <c r="N643" s="2"/>
    </row>
    <row r="644" spans="11:14" ht="12.75">
      <c r="K644" s="444"/>
      <c r="L644" s="447"/>
      <c r="M644" s="448"/>
      <c r="N644" s="2"/>
    </row>
    <row r="645" spans="11:14" ht="12.75">
      <c r="K645" s="444"/>
      <c r="L645" s="447"/>
      <c r="M645" s="448"/>
      <c r="N645" s="2"/>
    </row>
    <row r="646" spans="11:14" ht="12.75">
      <c r="K646" s="444"/>
      <c r="L646" s="447"/>
      <c r="M646" s="448"/>
      <c r="N646" s="2"/>
    </row>
    <row r="647" spans="11:14" ht="12.75">
      <c r="K647" s="444"/>
      <c r="L647" s="447"/>
      <c r="M647" s="448"/>
      <c r="N647" s="2"/>
    </row>
    <row r="648" spans="11:14" ht="12.75">
      <c r="K648" s="444"/>
      <c r="L648" s="447"/>
      <c r="M648" s="448"/>
      <c r="N648" s="2"/>
    </row>
    <row r="649" spans="11:14" ht="12.75">
      <c r="K649" s="444"/>
      <c r="L649" s="447"/>
      <c r="M649" s="448"/>
      <c r="N649" s="2"/>
    </row>
    <row r="650" spans="11:14" ht="12.75">
      <c r="K650" s="444"/>
      <c r="L650" s="447"/>
      <c r="M650" s="448"/>
      <c r="N650" s="2"/>
    </row>
    <row r="651" spans="11:14" ht="12.75">
      <c r="K651" s="444"/>
      <c r="L651" s="447"/>
      <c r="M651" s="448"/>
      <c r="N651" s="2"/>
    </row>
    <row r="652" spans="11:14" ht="12.75">
      <c r="K652" s="444"/>
      <c r="L652" s="445"/>
      <c r="M652" s="448"/>
      <c r="N652" s="36"/>
    </row>
    <row r="653" spans="11:14" ht="12.75">
      <c r="K653" s="448"/>
      <c r="L653" s="448"/>
      <c r="M653" s="448"/>
      <c r="N653" s="2"/>
    </row>
  </sheetData>
  <sheetProtection/>
  <mergeCells count="5">
    <mergeCell ref="A639:M639"/>
    <mergeCell ref="A1:M1"/>
    <mergeCell ref="A2:K2"/>
    <mergeCell ref="L2:M2"/>
    <mergeCell ref="A636:M636"/>
  </mergeCells>
  <printOptions/>
  <pageMargins left="0.9055118110236221" right="0.3937007874015748" top="0.5905511811023623" bottom="0.5905511811023623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D41" sqref="D41"/>
    </sheetView>
  </sheetViews>
  <sheetFormatPr defaultColWidth="9.00390625" defaultRowHeight="12.75"/>
  <cols>
    <col min="1" max="1" width="41.375" style="0" customWidth="1"/>
    <col min="2" max="2" width="6.375" style="0" customWidth="1"/>
    <col min="3" max="3" width="22.625" style="0" customWidth="1"/>
    <col min="4" max="4" width="14.00390625" style="0" customWidth="1"/>
    <col min="5" max="5" width="15.25390625" style="0" customWidth="1"/>
    <col min="6" max="6" width="14.125" style="0" customWidth="1"/>
    <col min="7" max="7" width="26.00390625" style="25" customWidth="1"/>
  </cols>
  <sheetData>
    <row r="1" spans="1:6" ht="12.75">
      <c r="A1" s="15"/>
      <c r="B1" s="16"/>
      <c r="C1" s="17"/>
      <c r="D1" s="18"/>
      <c r="E1" s="490" t="s">
        <v>598</v>
      </c>
      <c r="F1" s="491"/>
    </row>
    <row r="2" spans="1:6" ht="12.75">
      <c r="A2" s="19"/>
      <c r="B2" s="20"/>
      <c r="C2" s="5"/>
      <c r="D2" s="21"/>
      <c r="E2" s="21"/>
      <c r="F2" s="21"/>
    </row>
    <row r="3" spans="1:6" ht="15">
      <c r="A3" s="9" t="s">
        <v>1507</v>
      </c>
      <c r="B3" s="8"/>
      <c r="C3" s="10"/>
      <c r="D3" s="22"/>
      <c r="E3" s="23"/>
      <c r="F3" s="18"/>
    </row>
    <row r="4" spans="1:6" ht="12.75">
      <c r="A4" s="11"/>
      <c r="B4" s="24"/>
      <c r="C4" s="12"/>
      <c r="D4" s="13"/>
      <c r="E4" s="13"/>
      <c r="F4" s="1"/>
    </row>
    <row r="5" spans="1:6" ht="45">
      <c r="A5" s="38" t="s">
        <v>272</v>
      </c>
      <c r="B5" s="38" t="s">
        <v>265</v>
      </c>
      <c r="C5" s="38" t="s">
        <v>816</v>
      </c>
      <c r="D5" s="39" t="s">
        <v>1025</v>
      </c>
      <c r="E5" s="39" t="s">
        <v>262</v>
      </c>
      <c r="F5" s="38" t="s">
        <v>587</v>
      </c>
    </row>
    <row r="6" spans="1:6" ht="12.75">
      <c r="A6" s="40">
        <v>1</v>
      </c>
      <c r="B6" s="40">
        <v>2</v>
      </c>
      <c r="C6" s="40">
        <v>3</v>
      </c>
      <c r="D6" s="41" t="s">
        <v>273</v>
      </c>
      <c r="E6" s="41" t="s">
        <v>274</v>
      </c>
      <c r="F6" s="41" t="s">
        <v>275</v>
      </c>
    </row>
    <row r="7" spans="1:6" ht="25.5">
      <c r="A7" s="44" t="s">
        <v>603</v>
      </c>
      <c r="B7" s="48">
        <v>500</v>
      </c>
      <c r="C7" s="49" t="s">
        <v>1037</v>
      </c>
      <c r="D7" s="45">
        <f>SUM(D8)</f>
        <v>5215500</v>
      </c>
      <c r="E7" s="45">
        <f>SUM(E8)</f>
        <v>-36429424.580000006</v>
      </c>
      <c r="F7" s="45">
        <f>SUM(D7-E7)</f>
        <v>41644924.580000006</v>
      </c>
    </row>
    <row r="8" spans="1:6" ht="25.5">
      <c r="A8" s="42" t="s">
        <v>817</v>
      </c>
      <c r="B8" s="50">
        <v>520</v>
      </c>
      <c r="C8" s="51" t="s">
        <v>1037</v>
      </c>
      <c r="D8" s="282">
        <f>SUM(РАСХОДЫ!K4-ДОХОДЫ!E14)</f>
        <v>5215500</v>
      </c>
      <c r="E8" s="282">
        <f>SUM(РАСХОДЫ!L4-ДОХОДЫ!F14)</f>
        <v>-36429424.580000006</v>
      </c>
      <c r="F8" s="43">
        <f>SUM(D8-E8)</f>
        <v>41644924.580000006</v>
      </c>
    </row>
    <row r="9" spans="1:6" ht="25.5">
      <c r="A9" s="42" t="s">
        <v>604</v>
      </c>
      <c r="B9" s="50">
        <v>520</v>
      </c>
      <c r="C9" s="52" t="s">
        <v>605</v>
      </c>
      <c r="D9" s="43">
        <v>0</v>
      </c>
      <c r="E9" s="43">
        <v>0</v>
      </c>
      <c r="F9" s="43">
        <v>0</v>
      </c>
    </row>
    <row r="10" spans="1:6" ht="27" customHeight="1">
      <c r="A10" s="42" t="s">
        <v>606</v>
      </c>
      <c r="B10" s="50">
        <v>520</v>
      </c>
      <c r="C10" s="52" t="s">
        <v>607</v>
      </c>
      <c r="D10" s="43">
        <v>0</v>
      </c>
      <c r="E10" s="43">
        <v>0</v>
      </c>
      <c r="F10" s="43">
        <v>0</v>
      </c>
    </row>
    <row r="11" spans="1:6" ht="38.25">
      <c r="A11" s="42" t="s">
        <v>608</v>
      </c>
      <c r="B11" s="50">
        <v>520</v>
      </c>
      <c r="C11" s="52" t="s">
        <v>609</v>
      </c>
      <c r="D11" s="43">
        <f>SUM(D13+D15)</f>
        <v>0</v>
      </c>
      <c r="E11" s="43">
        <v>0</v>
      </c>
      <c r="F11" s="43">
        <v>0</v>
      </c>
    </row>
    <row r="12" spans="1:6" ht="25.5">
      <c r="A12" s="42" t="s">
        <v>610</v>
      </c>
      <c r="B12" s="50">
        <v>520</v>
      </c>
      <c r="C12" s="52" t="s">
        <v>611</v>
      </c>
      <c r="D12" s="43">
        <f>SUM(D14+D16)</f>
        <v>0</v>
      </c>
      <c r="E12" s="43">
        <v>0</v>
      </c>
      <c r="F12" s="43">
        <v>0</v>
      </c>
    </row>
    <row r="13" spans="1:6" ht="38.25">
      <c r="A13" s="42" t="s">
        <v>612</v>
      </c>
      <c r="B13" s="50">
        <v>520</v>
      </c>
      <c r="C13" s="52" t="s">
        <v>353</v>
      </c>
      <c r="D13" s="43">
        <f>D14</f>
        <v>6000000</v>
      </c>
      <c r="E13" s="43">
        <v>0</v>
      </c>
      <c r="F13" s="43">
        <f>SUM(D13-E13)</f>
        <v>6000000</v>
      </c>
    </row>
    <row r="14" spans="1:6" ht="51">
      <c r="A14" s="42" t="s">
        <v>349</v>
      </c>
      <c r="B14" s="50">
        <v>520</v>
      </c>
      <c r="C14" s="52" t="s">
        <v>352</v>
      </c>
      <c r="D14" s="43">
        <v>6000000</v>
      </c>
      <c r="E14" s="43">
        <v>0</v>
      </c>
      <c r="F14" s="43">
        <f>SUM(D14-E14)</f>
        <v>6000000</v>
      </c>
    </row>
    <row r="15" spans="1:6" ht="51">
      <c r="A15" s="42" t="s">
        <v>613</v>
      </c>
      <c r="B15" s="50">
        <v>520</v>
      </c>
      <c r="C15" s="52" t="s">
        <v>351</v>
      </c>
      <c r="D15" s="43">
        <f>D16</f>
        <v>-6000000</v>
      </c>
      <c r="E15" s="43">
        <v>0</v>
      </c>
      <c r="F15" s="43">
        <f>SUM(D15-E15)</f>
        <v>-6000000</v>
      </c>
    </row>
    <row r="16" spans="1:6" ht="51">
      <c r="A16" s="42" t="s">
        <v>614</v>
      </c>
      <c r="B16" s="50">
        <v>520</v>
      </c>
      <c r="C16" s="52" t="s">
        <v>350</v>
      </c>
      <c r="D16" s="43">
        <v>-6000000</v>
      </c>
      <c r="E16" s="43">
        <v>0</v>
      </c>
      <c r="F16" s="43">
        <f>SUM(D16-E16)</f>
        <v>-6000000</v>
      </c>
    </row>
    <row r="17" spans="1:6" ht="25.5">
      <c r="A17" s="42" t="s">
        <v>818</v>
      </c>
      <c r="B17" s="50">
        <v>620</v>
      </c>
      <c r="C17" s="52" t="s">
        <v>1037</v>
      </c>
      <c r="D17" s="43">
        <v>0</v>
      </c>
      <c r="E17" s="43">
        <v>0</v>
      </c>
      <c r="F17" s="43">
        <f>SUM(D17-E17)</f>
        <v>0</v>
      </c>
    </row>
    <row r="18" spans="1:6" ht="12.75">
      <c r="A18" s="44" t="s">
        <v>232</v>
      </c>
      <c r="B18" s="48">
        <v>700</v>
      </c>
      <c r="C18" s="53" t="s">
        <v>233</v>
      </c>
      <c r="D18" s="45">
        <f>D19</f>
        <v>5215500</v>
      </c>
      <c r="E18" s="45">
        <f>E19</f>
        <v>-36429424.580000006</v>
      </c>
      <c r="F18" s="45">
        <f>F19</f>
        <v>41644924.580000006</v>
      </c>
    </row>
    <row r="19" spans="1:6" ht="25.5">
      <c r="A19" s="42" t="s">
        <v>615</v>
      </c>
      <c r="B19" s="50">
        <v>700</v>
      </c>
      <c r="C19" s="52" t="s">
        <v>616</v>
      </c>
      <c r="D19" s="43">
        <f>D20+D24</f>
        <v>5215500</v>
      </c>
      <c r="E19" s="43">
        <f>SUM(E20+E24)</f>
        <v>-36429424.580000006</v>
      </c>
      <c r="F19" s="43">
        <f>SUM(D19-E19)</f>
        <v>41644924.580000006</v>
      </c>
    </row>
    <row r="20" spans="1:6" ht="12.75">
      <c r="A20" s="42" t="s">
        <v>617</v>
      </c>
      <c r="B20" s="50">
        <v>710</v>
      </c>
      <c r="C20" s="52" t="s">
        <v>618</v>
      </c>
      <c r="D20" s="43">
        <f aca="true" t="shared" si="0" ref="D20:E22">SUM(D21)</f>
        <v>-92081235</v>
      </c>
      <c r="E20" s="43">
        <f t="shared" si="0"/>
        <v>-85490465.93</v>
      </c>
      <c r="F20" s="43" t="s">
        <v>1037</v>
      </c>
    </row>
    <row r="21" spans="1:6" ht="25.5">
      <c r="A21" s="42" t="s">
        <v>619</v>
      </c>
      <c r="B21" s="50">
        <v>710</v>
      </c>
      <c r="C21" s="52" t="s">
        <v>620</v>
      </c>
      <c r="D21" s="43">
        <f t="shared" si="0"/>
        <v>-92081235</v>
      </c>
      <c r="E21" s="43">
        <f t="shared" si="0"/>
        <v>-85490465.93</v>
      </c>
      <c r="F21" s="43" t="s">
        <v>1037</v>
      </c>
    </row>
    <row r="22" spans="1:6" ht="25.5">
      <c r="A22" s="42" t="s">
        <v>231</v>
      </c>
      <c r="B22" s="50">
        <v>710</v>
      </c>
      <c r="C22" s="52" t="s">
        <v>622</v>
      </c>
      <c r="D22" s="43">
        <f t="shared" si="0"/>
        <v>-92081235</v>
      </c>
      <c r="E22" s="43">
        <f t="shared" si="0"/>
        <v>-85490465.93</v>
      </c>
      <c r="F22" s="43" t="s">
        <v>1037</v>
      </c>
    </row>
    <row r="23" spans="1:6" ht="25.5">
      <c r="A23" s="42" t="s">
        <v>623</v>
      </c>
      <c r="B23" s="50">
        <v>710</v>
      </c>
      <c r="C23" s="52" t="s">
        <v>624</v>
      </c>
      <c r="D23" s="43">
        <f>-ДОХОДЫ!E14+'ИСТОЧ.ФИНАНСИР.ДЕФИЦИТОВ'!D15</f>
        <v>-92081235</v>
      </c>
      <c r="E23" s="43">
        <f>-ДОХОДЫ!F14+'ИСТОЧ.ФИНАНСИР.ДЕФИЦИТОВ'!E15</f>
        <v>-85490465.93</v>
      </c>
      <c r="F23" s="43" t="s">
        <v>1037</v>
      </c>
    </row>
    <row r="24" spans="1:6" ht="12.75">
      <c r="A24" s="42" t="s">
        <v>1093</v>
      </c>
      <c r="B24" s="50">
        <v>720</v>
      </c>
      <c r="C24" s="52" t="s">
        <v>625</v>
      </c>
      <c r="D24" s="43">
        <f aca="true" t="shared" si="1" ref="D24:E26">SUM(D25)</f>
        <v>97296735</v>
      </c>
      <c r="E24" s="43">
        <f t="shared" si="1"/>
        <v>49061041.35</v>
      </c>
      <c r="F24" s="43" t="s">
        <v>1037</v>
      </c>
    </row>
    <row r="25" spans="1:6" ht="25.5">
      <c r="A25" s="42" t="s">
        <v>1554</v>
      </c>
      <c r="B25" s="50">
        <v>720</v>
      </c>
      <c r="C25" s="52" t="s">
        <v>626</v>
      </c>
      <c r="D25" s="43">
        <f t="shared" si="1"/>
        <v>97296735</v>
      </c>
      <c r="E25" s="43">
        <f t="shared" si="1"/>
        <v>49061041.35</v>
      </c>
      <c r="F25" s="43" t="s">
        <v>1037</v>
      </c>
    </row>
    <row r="26" spans="1:6" ht="25.5">
      <c r="A26" s="42" t="s">
        <v>621</v>
      </c>
      <c r="B26" s="50">
        <v>720</v>
      </c>
      <c r="C26" s="52" t="s">
        <v>1091</v>
      </c>
      <c r="D26" s="43">
        <f t="shared" si="1"/>
        <v>97296735</v>
      </c>
      <c r="E26" s="43">
        <f t="shared" si="1"/>
        <v>49061041.35</v>
      </c>
      <c r="F26" s="43" t="s">
        <v>1037</v>
      </c>
    </row>
    <row r="27" spans="1:6" ht="25.5">
      <c r="A27" s="42" t="s">
        <v>1555</v>
      </c>
      <c r="B27" s="50">
        <v>720</v>
      </c>
      <c r="C27" s="52" t="s">
        <v>1092</v>
      </c>
      <c r="D27" s="43">
        <f>РАСХОДЫ!K4+'ИСТОЧ.ФИНАНСИР.ДЕФИЦИТОВ'!D14</f>
        <v>97296735</v>
      </c>
      <c r="E27" s="43">
        <f>РАСХОДЫ!L4+'ИСТОЧ.ФИНАНСИР.ДЕФИЦИТОВ'!E14</f>
        <v>49061041.35</v>
      </c>
      <c r="F27" s="43" t="s">
        <v>1037</v>
      </c>
    </row>
    <row r="31" spans="1:6" ht="12.75">
      <c r="A31" s="462"/>
      <c r="B31" s="462"/>
      <c r="C31" s="462"/>
      <c r="D31" s="462"/>
      <c r="E31" s="462"/>
      <c r="F31" s="462"/>
    </row>
    <row r="33" spans="1:6" ht="12.75">
      <c r="A33" s="327" t="s">
        <v>1398</v>
      </c>
      <c r="B33" s="327"/>
      <c r="C33" s="327"/>
      <c r="D33" s="327"/>
      <c r="E33" s="327" t="s">
        <v>1397</v>
      </c>
      <c r="F33" s="327"/>
    </row>
    <row r="35" spans="1:5" ht="12.75">
      <c r="A35" t="s">
        <v>1399</v>
      </c>
      <c r="E35" t="s">
        <v>1396</v>
      </c>
    </row>
  </sheetData>
  <sheetProtection/>
  <mergeCells count="2">
    <mergeCell ref="E1:F1"/>
    <mergeCell ref="A31:F31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14"/>
  <sheetViews>
    <sheetView view="pageBreakPreview" zoomScaleNormal="75" zoomScaleSheetLayoutView="100" zoomScalePageLayoutView="0" workbookViewId="0" topLeftCell="A1">
      <selection activeCell="A4" sqref="A4:S4"/>
    </sheetView>
  </sheetViews>
  <sheetFormatPr defaultColWidth="9.00390625" defaultRowHeight="12.75"/>
  <cols>
    <col min="1" max="1" width="24.625" style="159" customWidth="1"/>
    <col min="2" max="2" width="9.125" style="159" customWidth="1"/>
    <col min="3" max="3" width="4.875" style="159" customWidth="1"/>
    <col min="4" max="4" width="9.125" style="159" customWidth="1"/>
    <col min="5" max="5" width="7.25390625" style="159" customWidth="1"/>
    <col min="6" max="6" width="14.875" style="159" customWidth="1"/>
    <col min="7" max="7" width="12.00390625" style="159" customWidth="1"/>
    <col min="8" max="8" width="6.00390625" style="159" hidden="1" customWidth="1"/>
    <col min="9" max="9" width="5.625" style="159" hidden="1" customWidth="1"/>
    <col min="10" max="10" width="5.125" style="159" hidden="1" customWidth="1"/>
    <col min="11" max="11" width="5.75390625" style="159" hidden="1" customWidth="1"/>
    <col min="12" max="13" width="0.12890625" style="159" hidden="1" customWidth="1"/>
    <col min="14" max="14" width="3.75390625" style="159" hidden="1" customWidth="1"/>
    <col min="15" max="15" width="5.25390625" style="159" hidden="1" customWidth="1"/>
    <col min="16" max="16" width="15.125" style="159" customWidth="1"/>
    <col min="17" max="17" width="12.375" style="159" customWidth="1"/>
    <col min="18" max="18" width="14.375" style="159" customWidth="1"/>
    <col min="19" max="19" width="13.00390625" style="159" customWidth="1"/>
    <col min="20" max="20" width="5.75390625" style="159" hidden="1" customWidth="1"/>
    <col min="21" max="21" width="5.25390625" style="159" hidden="1" customWidth="1"/>
    <col min="22" max="22" width="5.375" style="159" hidden="1" customWidth="1"/>
    <col min="23" max="23" width="5.125" style="159" hidden="1" customWidth="1"/>
    <col min="24" max="24" width="6.375" style="159" hidden="1" customWidth="1"/>
    <col min="25" max="25" width="5.625" style="159" hidden="1" customWidth="1"/>
    <col min="26" max="26" width="5.25390625" style="159" hidden="1" customWidth="1"/>
    <col min="27" max="27" width="6.625" style="159" hidden="1" customWidth="1"/>
    <col min="28" max="28" width="14.375" style="159" customWidth="1"/>
    <col min="29" max="29" width="12.625" style="159" customWidth="1"/>
    <col min="30" max="30" width="12.75390625" style="0" hidden="1" customWidth="1"/>
    <col min="31" max="31" width="1.625" style="0" hidden="1" customWidth="1"/>
    <col min="32" max="32" width="2.875" style="0" hidden="1" customWidth="1"/>
    <col min="33" max="33" width="1.625" style="0" hidden="1" customWidth="1"/>
    <col min="34" max="34" width="4.75390625" style="0" hidden="1" customWidth="1"/>
    <col min="35" max="35" width="2.75390625" style="0" hidden="1" customWidth="1"/>
    <col min="36" max="36" width="10.625" style="0" hidden="1" customWidth="1"/>
  </cols>
  <sheetData>
    <row r="1" spans="1:29" ht="15.75" customHeight="1">
      <c r="A1" s="570" t="s">
        <v>1674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  <c r="P1" s="570"/>
      <c r="Q1" s="570"/>
      <c r="R1" s="570"/>
      <c r="S1" s="570"/>
      <c r="T1" s="570"/>
      <c r="U1" s="570"/>
      <c r="V1" s="570"/>
      <c r="W1" s="570"/>
      <c r="X1" s="570"/>
      <c r="Y1" s="68"/>
      <c r="Z1" s="69"/>
      <c r="AA1" s="69"/>
      <c r="AB1" s="70"/>
      <c r="AC1" s="70"/>
    </row>
    <row r="2" spans="1:29" ht="17.25" customHeight="1" thickBot="1">
      <c r="A2" s="570"/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570"/>
      <c r="P2" s="570"/>
      <c r="Q2" s="570"/>
      <c r="R2" s="570"/>
      <c r="S2" s="570"/>
      <c r="T2" s="570"/>
      <c r="U2" s="570"/>
      <c r="V2" s="570"/>
      <c r="W2" s="570"/>
      <c r="X2" s="570"/>
      <c r="Y2" s="68"/>
      <c r="Z2" s="67"/>
      <c r="AA2" s="67"/>
      <c r="AB2" s="565" t="s">
        <v>266</v>
      </c>
      <c r="AC2" s="565"/>
    </row>
    <row r="3" spans="1:29" ht="23.25" customHeight="1">
      <c r="A3" s="72"/>
      <c r="B3" s="71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73"/>
      <c r="P3" s="566"/>
      <c r="Q3" s="566"/>
      <c r="R3" s="74"/>
      <c r="S3" s="74"/>
      <c r="T3" s="74"/>
      <c r="U3" s="69"/>
      <c r="V3" s="69"/>
      <c r="W3" s="69"/>
      <c r="X3" s="69"/>
      <c r="Y3" s="69"/>
      <c r="Z3" s="67"/>
      <c r="AA3" s="75" t="s">
        <v>600</v>
      </c>
      <c r="AB3" s="567" t="s">
        <v>1675</v>
      </c>
      <c r="AC3" s="568"/>
    </row>
    <row r="4" spans="1:29" ht="12.75">
      <c r="A4" s="569" t="s">
        <v>1395</v>
      </c>
      <c r="B4" s="569"/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69"/>
      <c r="N4" s="569"/>
      <c r="O4" s="569"/>
      <c r="P4" s="569"/>
      <c r="Q4" s="569"/>
      <c r="R4" s="569"/>
      <c r="S4" s="569"/>
      <c r="T4" s="77"/>
      <c r="U4" s="77"/>
      <c r="V4" s="69"/>
      <c r="W4" s="69"/>
      <c r="X4" s="69"/>
      <c r="Y4" s="69"/>
      <c r="Z4" s="77"/>
      <c r="AA4" s="75" t="s">
        <v>267</v>
      </c>
      <c r="AB4" s="582">
        <v>41944</v>
      </c>
      <c r="AC4" s="583"/>
    </row>
    <row r="5" spans="1:29" ht="26.25" customHeight="1">
      <c r="A5" s="78" t="s">
        <v>271</v>
      </c>
      <c r="B5" s="79"/>
      <c r="C5" s="77"/>
      <c r="D5" s="80"/>
      <c r="E5" s="566" t="s">
        <v>413</v>
      </c>
      <c r="F5" s="566"/>
      <c r="G5" s="566"/>
      <c r="H5" s="566"/>
      <c r="I5" s="566"/>
      <c r="J5" s="566"/>
      <c r="K5" s="566"/>
      <c r="L5" s="566"/>
      <c r="M5" s="566"/>
      <c r="N5" s="566"/>
      <c r="O5" s="566"/>
      <c r="P5" s="566"/>
      <c r="Q5" s="566"/>
      <c r="R5" s="566"/>
      <c r="S5" s="566"/>
      <c r="T5" s="70"/>
      <c r="U5" s="70"/>
      <c r="V5" s="70"/>
      <c r="W5" s="70"/>
      <c r="X5" s="70"/>
      <c r="Y5" s="69"/>
      <c r="Z5" s="77"/>
      <c r="AA5" s="75" t="s">
        <v>268</v>
      </c>
      <c r="AB5" s="584"/>
      <c r="AC5" s="583"/>
    </row>
    <row r="6" spans="1:29" ht="26.25" customHeight="1">
      <c r="A6" s="78" t="s">
        <v>1676</v>
      </c>
      <c r="C6" s="334"/>
      <c r="D6" s="334"/>
      <c r="E6" s="566" t="s">
        <v>1677</v>
      </c>
      <c r="F6" s="566"/>
      <c r="G6" s="566"/>
      <c r="H6" s="566"/>
      <c r="I6" s="566"/>
      <c r="J6" s="566"/>
      <c r="K6" s="566"/>
      <c r="L6" s="566"/>
      <c r="M6" s="566"/>
      <c r="N6" s="566"/>
      <c r="O6" s="566"/>
      <c r="P6" s="566"/>
      <c r="Q6" s="566"/>
      <c r="R6" s="566"/>
      <c r="S6" s="566"/>
      <c r="T6" s="81"/>
      <c r="U6" s="81"/>
      <c r="V6" s="81"/>
      <c r="W6" s="81"/>
      <c r="X6" s="81"/>
      <c r="Y6" s="69"/>
      <c r="Z6" s="77"/>
      <c r="AA6" s="75" t="s">
        <v>269</v>
      </c>
      <c r="AB6" s="584"/>
      <c r="AC6" s="583"/>
    </row>
    <row r="7" spans="1:29" ht="12.75">
      <c r="A7" s="78" t="s">
        <v>1678</v>
      </c>
      <c r="B7" s="79"/>
      <c r="C7" s="68"/>
      <c r="D7" s="68"/>
      <c r="E7" s="68"/>
      <c r="F7" s="69"/>
      <c r="G7" s="69"/>
      <c r="H7" s="69"/>
      <c r="I7" s="69"/>
      <c r="J7" s="69"/>
      <c r="K7" s="69"/>
      <c r="L7" s="69"/>
      <c r="M7" s="69"/>
      <c r="N7" s="69"/>
      <c r="O7" s="73"/>
      <c r="P7" s="592"/>
      <c r="Q7" s="592"/>
      <c r="R7" s="74"/>
      <c r="S7" s="74"/>
      <c r="T7" s="74"/>
      <c r="U7" s="69"/>
      <c r="V7" s="69"/>
      <c r="W7" s="69"/>
      <c r="X7" s="69"/>
      <c r="Y7" s="69"/>
      <c r="Z7" s="69"/>
      <c r="AA7" s="75"/>
      <c r="AB7" s="584"/>
      <c r="AC7" s="583"/>
    </row>
    <row r="8" spans="1:29" ht="13.5" thickBot="1">
      <c r="A8" s="78" t="s">
        <v>1679</v>
      </c>
      <c r="B8" s="79"/>
      <c r="C8" s="68"/>
      <c r="D8" s="68"/>
      <c r="E8" s="68"/>
      <c r="F8" s="69"/>
      <c r="G8" s="69"/>
      <c r="H8" s="69"/>
      <c r="I8" s="69"/>
      <c r="J8" s="69"/>
      <c r="K8" s="69"/>
      <c r="L8" s="69"/>
      <c r="M8" s="69"/>
      <c r="N8" s="69"/>
      <c r="O8" s="73"/>
      <c r="P8" s="592"/>
      <c r="Q8" s="592"/>
      <c r="R8" s="74"/>
      <c r="S8" s="74"/>
      <c r="T8" s="74"/>
      <c r="U8" s="69"/>
      <c r="V8" s="69"/>
      <c r="W8" s="69"/>
      <c r="X8" s="69"/>
      <c r="Y8" s="69"/>
      <c r="Z8" s="69"/>
      <c r="AA8" s="75" t="s">
        <v>1680</v>
      </c>
      <c r="AB8" s="596">
        <v>383</v>
      </c>
      <c r="AC8" s="597"/>
    </row>
    <row r="9" spans="1:29" ht="12.75" customHeight="1">
      <c r="A9" s="82"/>
      <c r="B9" s="83"/>
      <c r="C9" s="84"/>
      <c r="D9" s="84"/>
      <c r="E9" s="85"/>
      <c r="F9" s="69"/>
      <c r="G9" s="69"/>
      <c r="H9" s="69"/>
      <c r="I9" s="69"/>
      <c r="J9" s="69"/>
      <c r="K9" s="69"/>
      <c r="L9" s="69"/>
      <c r="M9" s="69"/>
      <c r="N9" s="69"/>
      <c r="O9" s="70"/>
      <c r="P9" s="70"/>
      <c r="Q9" s="70"/>
      <c r="R9" s="70"/>
      <c r="S9" s="74"/>
      <c r="T9" s="74"/>
      <c r="U9" s="69"/>
      <c r="V9" s="69"/>
      <c r="W9" s="69"/>
      <c r="X9" s="69"/>
      <c r="Y9" s="69"/>
      <c r="Z9" s="69"/>
      <c r="AA9" s="69"/>
      <c r="AB9" s="69"/>
      <c r="AC9" s="74"/>
    </row>
    <row r="10" spans="1:29" ht="26.25" customHeight="1">
      <c r="A10" s="571" t="s">
        <v>272</v>
      </c>
      <c r="B10" s="574" t="s">
        <v>265</v>
      </c>
      <c r="C10" s="587" t="s">
        <v>1681</v>
      </c>
      <c r="D10" s="588"/>
      <c r="E10" s="571"/>
      <c r="F10" s="577" t="s">
        <v>1682</v>
      </c>
      <c r="G10" s="578"/>
      <c r="H10" s="578"/>
      <c r="I10" s="578"/>
      <c r="J10" s="578"/>
      <c r="K10" s="578"/>
      <c r="L10" s="578"/>
      <c r="M10" s="578"/>
      <c r="N10" s="578"/>
      <c r="O10" s="578"/>
      <c r="P10" s="578"/>
      <c r="Q10" s="579"/>
      <c r="R10" s="577" t="s">
        <v>262</v>
      </c>
      <c r="S10" s="578"/>
      <c r="T10" s="578"/>
      <c r="U10" s="578"/>
      <c r="V10" s="578"/>
      <c r="W10" s="578"/>
      <c r="X10" s="578"/>
      <c r="Y10" s="578"/>
      <c r="Z10" s="578"/>
      <c r="AA10" s="578"/>
      <c r="AB10" s="578"/>
      <c r="AC10" s="579"/>
    </row>
    <row r="11" spans="1:29" ht="39.75" customHeight="1">
      <c r="A11" s="572"/>
      <c r="B11" s="575"/>
      <c r="C11" s="589"/>
      <c r="D11" s="590"/>
      <c r="E11" s="591"/>
      <c r="F11" s="580" t="s">
        <v>1683</v>
      </c>
      <c r="G11" s="579"/>
      <c r="H11" s="580" t="s">
        <v>1684</v>
      </c>
      <c r="I11" s="581"/>
      <c r="J11" s="585" t="s">
        <v>49</v>
      </c>
      <c r="K11" s="586"/>
      <c r="L11" s="585" t="s">
        <v>50</v>
      </c>
      <c r="M11" s="586"/>
      <c r="N11" s="585" t="s">
        <v>51</v>
      </c>
      <c r="O11" s="586"/>
      <c r="P11" s="585" t="s">
        <v>52</v>
      </c>
      <c r="Q11" s="586"/>
      <c r="R11" s="580" t="s">
        <v>1683</v>
      </c>
      <c r="S11" s="579"/>
      <c r="T11" s="580" t="s">
        <v>1684</v>
      </c>
      <c r="U11" s="581"/>
      <c r="V11" s="585" t="s">
        <v>49</v>
      </c>
      <c r="W11" s="586"/>
      <c r="X11" s="585" t="s">
        <v>50</v>
      </c>
      <c r="Y11" s="586"/>
      <c r="Z11" s="585" t="s">
        <v>51</v>
      </c>
      <c r="AA11" s="586"/>
      <c r="AB11" s="585" t="s">
        <v>52</v>
      </c>
      <c r="AC11" s="586"/>
    </row>
    <row r="12" spans="1:29" ht="65.25" customHeight="1">
      <c r="A12" s="573"/>
      <c r="B12" s="576"/>
      <c r="C12" s="593" t="s">
        <v>53</v>
      </c>
      <c r="D12" s="594"/>
      <c r="E12" s="346" t="s">
        <v>54</v>
      </c>
      <c r="F12" s="87" t="s">
        <v>55</v>
      </c>
      <c r="G12" s="88" t="s">
        <v>56</v>
      </c>
      <c r="H12" s="87" t="s">
        <v>55</v>
      </c>
      <c r="I12" s="88" t="s">
        <v>56</v>
      </c>
      <c r="J12" s="87" t="s">
        <v>55</v>
      </c>
      <c r="K12" s="88" t="s">
        <v>56</v>
      </c>
      <c r="L12" s="87" t="s">
        <v>55</v>
      </c>
      <c r="M12" s="88" t="s">
        <v>56</v>
      </c>
      <c r="N12" s="87" t="s">
        <v>55</v>
      </c>
      <c r="O12" s="88" t="s">
        <v>56</v>
      </c>
      <c r="P12" s="87" t="s">
        <v>55</v>
      </c>
      <c r="Q12" s="88" t="s">
        <v>56</v>
      </c>
      <c r="R12" s="87" t="s">
        <v>55</v>
      </c>
      <c r="S12" s="88" t="s">
        <v>56</v>
      </c>
      <c r="T12" s="87" t="s">
        <v>55</v>
      </c>
      <c r="U12" s="88" t="s">
        <v>56</v>
      </c>
      <c r="V12" s="87" t="s">
        <v>55</v>
      </c>
      <c r="W12" s="88" t="s">
        <v>56</v>
      </c>
      <c r="X12" s="87" t="s">
        <v>55</v>
      </c>
      <c r="Y12" s="88" t="s">
        <v>56</v>
      </c>
      <c r="Z12" s="87" t="s">
        <v>55</v>
      </c>
      <c r="AA12" s="88" t="s">
        <v>56</v>
      </c>
      <c r="AB12" s="87" t="s">
        <v>55</v>
      </c>
      <c r="AC12" s="88" t="s">
        <v>56</v>
      </c>
    </row>
    <row r="13" spans="1:29" ht="12.75">
      <c r="A13" s="89">
        <v>1</v>
      </c>
      <c r="B13" s="90">
        <v>2</v>
      </c>
      <c r="C13" s="91">
        <v>2</v>
      </c>
      <c r="D13" s="91">
        <v>3</v>
      </c>
      <c r="E13" s="91">
        <v>4</v>
      </c>
      <c r="F13" s="91">
        <v>5</v>
      </c>
      <c r="G13" s="91">
        <v>6</v>
      </c>
      <c r="H13" s="91">
        <v>7</v>
      </c>
      <c r="I13" s="91">
        <v>8</v>
      </c>
      <c r="J13" s="91">
        <v>9</v>
      </c>
      <c r="K13" s="91">
        <v>10</v>
      </c>
      <c r="L13" s="91">
        <v>11</v>
      </c>
      <c r="M13" s="91">
        <v>12</v>
      </c>
      <c r="N13" s="91">
        <v>13</v>
      </c>
      <c r="O13" s="91">
        <v>14</v>
      </c>
      <c r="P13" s="91">
        <v>15</v>
      </c>
      <c r="Q13" s="91">
        <v>16</v>
      </c>
      <c r="R13" s="91">
        <v>17</v>
      </c>
      <c r="S13" s="91">
        <v>18</v>
      </c>
      <c r="T13" s="91">
        <v>19</v>
      </c>
      <c r="U13" s="91">
        <v>20</v>
      </c>
      <c r="V13" s="91">
        <v>21</v>
      </c>
      <c r="W13" s="91">
        <v>22</v>
      </c>
      <c r="X13" s="91">
        <v>23</v>
      </c>
      <c r="Y13" s="91">
        <v>24</v>
      </c>
      <c r="Z13" s="91">
        <v>25</v>
      </c>
      <c r="AA13" s="91">
        <v>26</v>
      </c>
      <c r="AB13" s="91">
        <v>27</v>
      </c>
      <c r="AC13" s="91">
        <v>28</v>
      </c>
    </row>
    <row r="14" spans="1:29" ht="73.5" customHeight="1" hidden="1">
      <c r="A14" s="564" t="s">
        <v>57</v>
      </c>
      <c r="B14" s="564"/>
      <c r="C14" s="564"/>
      <c r="D14" s="564"/>
      <c r="E14" s="564"/>
      <c r="F14" s="564"/>
      <c r="G14" s="564"/>
      <c r="H14" s="564"/>
      <c r="I14" s="564"/>
      <c r="J14" s="564"/>
      <c r="K14" s="564"/>
      <c r="L14" s="564"/>
      <c r="M14" s="564"/>
      <c r="N14" s="564"/>
      <c r="O14" s="564"/>
      <c r="P14" s="564"/>
      <c r="Q14" s="564"/>
      <c r="R14" s="564"/>
      <c r="S14" s="564"/>
      <c r="T14" s="564"/>
      <c r="U14" s="564"/>
      <c r="V14" s="564"/>
      <c r="W14" s="564"/>
      <c r="X14" s="564"/>
      <c r="Y14" s="564"/>
      <c r="Z14" s="564"/>
      <c r="AA14" s="564"/>
      <c r="AB14" s="564"/>
      <c r="AC14" s="564"/>
    </row>
    <row r="15" spans="1:29" ht="45" hidden="1">
      <c r="A15" s="173" t="s">
        <v>58</v>
      </c>
      <c r="B15" s="154" t="s">
        <v>59</v>
      </c>
      <c r="C15" s="93" t="s">
        <v>60</v>
      </c>
      <c r="D15" s="348" t="s">
        <v>61</v>
      </c>
      <c r="E15" s="340" t="s">
        <v>62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94">
        <v>0</v>
      </c>
      <c r="M15" s="94">
        <v>0</v>
      </c>
      <c r="N15" s="94">
        <v>0</v>
      </c>
      <c r="O15" s="94">
        <v>0</v>
      </c>
      <c r="P15" s="94">
        <v>0</v>
      </c>
      <c r="Q15" s="94">
        <v>0</v>
      </c>
      <c r="R15" s="94">
        <v>0</v>
      </c>
      <c r="S15" s="94">
        <v>0</v>
      </c>
      <c r="T15" s="94">
        <v>0</v>
      </c>
      <c r="U15" s="94">
        <v>0</v>
      </c>
      <c r="V15" s="94">
        <v>0</v>
      </c>
      <c r="W15" s="94">
        <v>0</v>
      </c>
      <c r="X15" s="94">
        <v>0</v>
      </c>
      <c r="Y15" s="94">
        <v>0</v>
      </c>
      <c r="Z15" s="94">
        <v>0</v>
      </c>
      <c r="AA15" s="94">
        <v>0</v>
      </c>
      <c r="AB15" s="94">
        <v>0</v>
      </c>
      <c r="AC15" s="94">
        <v>0</v>
      </c>
    </row>
    <row r="16" spans="1:29" ht="12.75" hidden="1">
      <c r="A16" s="174" t="s">
        <v>63</v>
      </c>
      <c r="B16" s="95"/>
      <c r="C16" s="93"/>
      <c r="D16" s="349"/>
      <c r="E16" s="95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8"/>
    </row>
    <row r="17" spans="1:29" ht="12.75" hidden="1">
      <c r="A17" s="175" t="s">
        <v>64</v>
      </c>
      <c r="B17" s="99" t="s">
        <v>65</v>
      </c>
      <c r="C17" s="93" t="s">
        <v>66</v>
      </c>
      <c r="D17" s="109" t="s">
        <v>61</v>
      </c>
      <c r="E17" s="99" t="s">
        <v>67</v>
      </c>
      <c r="F17" s="94">
        <v>0</v>
      </c>
      <c r="G17" s="94">
        <v>0</v>
      </c>
      <c r="H17" s="94">
        <v>0</v>
      </c>
      <c r="I17" s="94">
        <v>0</v>
      </c>
      <c r="J17" s="94">
        <v>0</v>
      </c>
      <c r="K17" s="94">
        <v>0</v>
      </c>
      <c r="L17" s="94">
        <v>0</v>
      </c>
      <c r="M17" s="94">
        <v>0</v>
      </c>
      <c r="N17" s="94">
        <v>0</v>
      </c>
      <c r="O17" s="94">
        <v>0</v>
      </c>
      <c r="P17" s="94">
        <v>0</v>
      </c>
      <c r="Q17" s="94">
        <v>0</v>
      </c>
      <c r="R17" s="94">
        <v>0</v>
      </c>
      <c r="S17" s="94">
        <v>0</v>
      </c>
      <c r="T17" s="94">
        <v>0</v>
      </c>
      <c r="U17" s="94">
        <v>0</v>
      </c>
      <c r="V17" s="94">
        <v>0</v>
      </c>
      <c r="W17" s="94">
        <v>0</v>
      </c>
      <c r="X17" s="94">
        <v>0</v>
      </c>
      <c r="Y17" s="94">
        <v>0</v>
      </c>
      <c r="Z17" s="94">
        <v>0</v>
      </c>
      <c r="AA17" s="94">
        <v>0</v>
      </c>
      <c r="AB17" s="94">
        <v>0</v>
      </c>
      <c r="AC17" s="94">
        <v>0</v>
      </c>
    </row>
    <row r="18" spans="1:29" ht="22.5" hidden="1">
      <c r="A18" s="175" t="s">
        <v>68</v>
      </c>
      <c r="B18" s="99" t="s">
        <v>69</v>
      </c>
      <c r="C18" s="93" t="s">
        <v>66</v>
      </c>
      <c r="D18" s="109" t="s">
        <v>61</v>
      </c>
      <c r="E18" s="99" t="s">
        <v>67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  <c r="Q18" s="94">
        <v>0</v>
      </c>
      <c r="R18" s="94">
        <v>0</v>
      </c>
      <c r="S18" s="94">
        <v>0</v>
      </c>
      <c r="T18" s="94">
        <v>0</v>
      </c>
      <c r="U18" s="94">
        <v>0</v>
      </c>
      <c r="V18" s="94">
        <v>0</v>
      </c>
      <c r="W18" s="94">
        <v>0</v>
      </c>
      <c r="X18" s="94">
        <v>0</v>
      </c>
      <c r="Y18" s="94">
        <v>0</v>
      </c>
      <c r="Z18" s="94">
        <v>0</v>
      </c>
      <c r="AA18" s="94">
        <v>0</v>
      </c>
      <c r="AB18" s="94">
        <v>0</v>
      </c>
      <c r="AC18" s="94">
        <v>0</v>
      </c>
    </row>
    <row r="19" spans="1:29" ht="22.5" hidden="1">
      <c r="A19" s="175" t="s">
        <v>176</v>
      </c>
      <c r="B19" s="99" t="s">
        <v>177</v>
      </c>
      <c r="C19" s="93" t="s">
        <v>66</v>
      </c>
      <c r="D19" s="109" t="s">
        <v>61</v>
      </c>
      <c r="E19" s="99" t="s">
        <v>67</v>
      </c>
      <c r="F19" s="94">
        <v>0</v>
      </c>
      <c r="G19" s="94">
        <v>0</v>
      </c>
      <c r="H19" s="94">
        <v>0</v>
      </c>
      <c r="I19" s="94">
        <v>0</v>
      </c>
      <c r="J19" s="94">
        <v>0</v>
      </c>
      <c r="K19" s="94">
        <v>0</v>
      </c>
      <c r="L19" s="94">
        <v>0</v>
      </c>
      <c r="M19" s="94">
        <v>0</v>
      </c>
      <c r="N19" s="94">
        <v>0</v>
      </c>
      <c r="O19" s="94">
        <v>0</v>
      </c>
      <c r="P19" s="94">
        <v>0</v>
      </c>
      <c r="Q19" s="94">
        <v>0</v>
      </c>
      <c r="R19" s="94">
        <v>0</v>
      </c>
      <c r="S19" s="94">
        <v>0</v>
      </c>
      <c r="T19" s="94">
        <v>0</v>
      </c>
      <c r="U19" s="94">
        <v>0</v>
      </c>
      <c r="V19" s="94">
        <v>0</v>
      </c>
      <c r="W19" s="94">
        <v>0</v>
      </c>
      <c r="X19" s="94">
        <v>0</v>
      </c>
      <c r="Y19" s="94">
        <v>0</v>
      </c>
      <c r="Z19" s="94">
        <v>0</v>
      </c>
      <c r="AA19" s="94">
        <v>0</v>
      </c>
      <c r="AB19" s="94">
        <v>0</v>
      </c>
      <c r="AC19" s="94">
        <v>0</v>
      </c>
    </row>
    <row r="20" spans="1:29" ht="12.75" hidden="1">
      <c r="A20" s="175" t="s">
        <v>178</v>
      </c>
      <c r="B20" s="99" t="s">
        <v>824</v>
      </c>
      <c r="C20" s="93"/>
      <c r="D20" s="109" t="s">
        <v>61</v>
      </c>
      <c r="E20" s="99" t="s">
        <v>825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  <c r="Q20" s="94">
        <v>0</v>
      </c>
      <c r="R20" s="94">
        <v>0</v>
      </c>
      <c r="S20" s="94">
        <v>0</v>
      </c>
      <c r="T20" s="94">
        <v>0</v>
      </c>
      <c r="U20" s="94">
        <v>0</v>
      </c>
      <c r="V20" s="94">
        <v>0</v>
      </c>
      <c r="W20" s="94">
        <v>0</v>
      </c>
      <c r="X20" s="94">
        <v>0</v>
      </c>
      <c r="Y20" s="94">
        <v>0</v>
      </c>
      <c r="Z20" s="94">
        <v>0</v>
      </c>
      <c r="AA20" s="94">
        <v>0</v>
      </c>
      <c r="AB20" s="94">
        <v>0</v>
      </c>
      <c r="AC20" s="94">
        <v>0</v>
      </c>
    </row>
    <row r="21" spans="1:29" ht="22.5" hidden="1">
      <c r="A21" s="175" t="s">
        <v>68</v>
      </c>
      <c r="B21" s="99" t="s">
        <v>826</v>
      </c>
      <c r="C21" s="93"/>
      <c r="D21" s="109" t="s">
        <v>61</v>
      </c>
      <c r="E21" s="99" t="s">
        <v>825</v>
      </c>
      <c r="F21" s="94">
        <v>0</v>
      </c>
      <c r="G21" s="94">
        <v>0</v>
      </c>
      <c r="H21" s="94">
        <v>0</v>
      </c>
      <c r="I21" s="94">
        <v>0</v>
      </c>
      <c r="J21" s="94">
        <v>0</v>
      </c>
      <c r="K21" s="94">
        <v>0</v>
      </c>
      <c r="L21" s="94">
        <v>0</v>
      </c>
      <c r="M21" s="94">
        <v>0</v>
      </c>
      <c r="N21" s="94">
        <v>0</v>
      </c>
      <c r="O21" s="94">
        <v>0</v>
      </c>
      <c r="P21" s="94">
        <v>0</v>
      </c>
      <c r="Q21" s="94">
        <v>0</v>
      </c>
      <c r="R21" s="94">
        <v>0</v>
      </c>
      <c r="S21" s="94">
        <v>0</v>
      </c>
      <c r="T21" s="94">
        <v>0</v>
      </c>
      <c r="U21" s="94">
        <v>0</v>
      </c>
      <c r="V21" s="94">
        <v>0</v>
      </c>
      <c r="W21" s="94">
        <v>0</v>
      </c>
      <c r="X21" s="94">
        <v>0</v>
      </c>
      <c r="Y21" s="94">
        <v>0</v>
      </c>
      <c r="Z21" s="94">
        <v>0</v>
      </c>
      <c r="AA21" s="94">
        <v>0</v>
      </c>
      <c r="AB21" s="94">
        <v>0</v>
      </c>
      <c r="AC21" s="94">
        <v>0</v>
      </c>
    </row>
    <row r="22" spans="1:29" ht="22.5" hidden="1">
      <c r="A22" s="175" t="s">
        <v>176</v>
      </c>
      <c r="B22" s="99" t="s">
        <v>827</v>
      </c>
      <c r="C22" s="93"/>
      <c r="D22" s="109" t="s">
        <v>61</v>
      </c>
      <c r="E22" s="99" t="s">
        <v>825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  <c r="L22" s="94">
        <v>0</v>
      </c>
      <c r="M22" s="94">
        <v>0</v>
      </c>
      <c r="N22" s="94">
        <v>0</v>
      </c>
      <c r="O22" s="94">
        <v>0</v>
      </c>
      <c r="P22" s="94">
        <v>0</v>
      </c>
      <c r="Q22" s="94">
        <v>0</v>
      </c>
      <c r="R22" s="94">
        <v>0</v>
      </c>
      <c r="S22" s="94">
        <v>0</v>
      </c>
      <c r="T22" s="94">
        <v>0</v>
      </c>
      <c r="U22" s="94">
        <v>0</v>
      </c>
      <c r="V22" s="94">
        <v>0</v>
      </c>
      <c r="W22" s="94">
        <v>0</v>
      </c>
      <c r="X22" s="94">
        <v>0</v>
      </c>
      <c r="Y22" s="94">
        <v>0</v>
      </c>
      <c r="Z22" s="94">
        <v>0</v>
      </c>
      <c r="AA22" s="94">
        <v>0</v>
      </c>
      <c r="AB22" s="94">
        <v>0</v>
      </c>
      <c r="AC22" s="94">
        <v>0</v>
      </c>
    </row>
    <row r="23" spans="1:29" ht="22.5" hidden="1">
      <c r="A23" s="176" t="s">
        <v>828</v>
      </c>
      <c r="B23" s="99" t="s">
        <v>829</v>
      </c>
      <c r="C23" s="93" t="s">
        <v>830</v>
      </c>
      <c r="D23" s="350" t="s">
        <v>61</v>
      </c>
      <c r="E23" s="64" t="s">
        <v>831</v>
      </c>
      <c r="F23" s="94">
        <v>0</v>
      </c>
      <c r="G23" s="94">
        <v>0</v>
      </c>
      <c r="H23" s="94">
        <v>0</v>
      </c>
      <c r="I23" s="94">
        <v>0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  <c r="Q23" s="94">
        <v>0</v>
      </c>
      <c r="R23" s="94">
        <v>0</v>
      </c>
      <c r="S23" s="94">
        <v>0</v>
      </c>
      <c r="T23" s="94">
        <v>0</v>
      </c>
      <c r="U23" s="94">
        <v>0</v>
      </c>
      <c r="V23" s="94">
        <v>0</v>
      </c>
      <c r="W23" s="94">
        <v>0</v>
      </c>
      <c r="X23" s="94">
        <v>0</v>
      </c>
      <c r="Y23" s="94">
        <v>0</v>
      </c>
      <c r="Z23" s="94">
        <v>0</v>
      </c>
      <c r="AA23" s="94">
        <v>0</v>
      </c>
      <c r="AB23" s="94">
        <v>0</v>
      </c>
      <c r="AC23" s="94">
        <v>0</v>
      </c>
    </row>
    <row r="24" spans="1:29" ht="22.5" hidden="1">
      <c r="A24" s="175" t="s">
        <v>68</v>
      </c>
      <c r="B24" s="99" t="s">
        <v>832</v>
      </c>
      <c r="C24" s="93" t="s">
        <v>66</v>
      </c>
      <c r="D24" s="109" t="s">
        <v>61</v>
      </c>
      <c r="E24" s="64" t="s">
        <v>831</v>
      </c>
      <c r="F24" s="94">
        <v>0</v>
      </c>
      <c r="G24" s="94">
        <v>0</v>
      </c>
      <c r="H24" s="94">
        <v>0</v>
      </c>
      <c r="I24" s="94">
        <v>0</v>
      </c>
      <c r="J24" s="94">
        <v>0</v>
      </c>
      <c r="K24" s="94">
        <v>0</v>
      </c>
      <c r="L24" s="94">
        <v>0</v>
      </c>
      <c r="M24" s="94">
        <v>0</v>
      </c>
      <c r="N24" s="94">
        <v>0</v>
      </c>
      <c r="O24" s="94">
        <v>0</v>
      </c>
      <c r="P24" s="94">
        <v>0</v>
      </c>
      <c r="Q24" s="94">
        <v>0</v>
      </c>
      <c r="R24" s="94">
        <v>0</v>
      </c>
      <c r="S24" s="94">
        <v>0</v>
      </c>
      <c r="T24" s="94">
        <v>0</v>
      </c>
      <c r="U24" s="94">
        <v>0</v>
      </c>
      <c r="V24" s="94">
        <v>0</v>
      </c>
      <c r="W24" s="94">
        <v>0</v>
      </c>
      <c r="X24" s="94">
        <v>0</v>
      </c>
      <c r="Y24" s="94">
        <v>0</v>
      </c>
      <c r="Z24" s="94">
        <v>0</v>
      </c>
      <c r="AA24" s="94">
        <v>0</v>
      </c>
      <c r="AB24" s="94">
        <v>0</v>
      </c>
      <c r="AC24" s="94">
        <v>0</v>
      </c>
    </row>
    <row r="25" spans="1:29" ht="22.5" hidden="1">
      <c r="A25" s="175" t="s">
        <v>176</v>
      </c>
      <c r="B25" s="99" t="s">
        <v>833</v>
      </c>
      <c r="C25" s="93" t="s">
        <v>66</v>
      </c>
      <c r="D25" s="109" t="s">
        <v>61</v>
      </c>
      <c r="E25" s="99" t="s">
        <v>831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  <c r="Q25" s="94">
        <v>0</v>
      </c>
      <c r="R25" s="94">
        <v>0</v>
      </c>
      <c r="S25" s="94">
        <v>0</v>
      </c>
      <c r="T25" s="94">
        <v>0</v>
      </c>
      <c r="U25" s="94">
        <v>0</v>
      </c>
      <c r="V25" s="94">
        <v>0</v>
      </c>
      <c r="W25" s="94">
        <v>0</v>
      </c>
      <c r="X25" s="94">
        <v>0</v>
      </c>
      <c r="Y25" s="94">
        <v>0</v>
      </c>
      <c r="Z25" s="94">
        <v>0</v>
      </c>
      <c r="AA25" s="94">
        <v>0</v>
      </c>
      <c r="AB25" s="94">
        <v>0</v>
      </c>
      <c r="AC25" s="94">
        <v>0</v>
      </c>
    </row>
    <row r="26" spans="1:29" ht="78.75" hidden="1">
      <c r="A26" s="175" t="s">
        <v>834</v>
      </c>
      <c r="B26" s="99" t="s">
        <v>835</v>
      </c>
      <c r="C26" s="93" t="s">
        <v>836</v>
      </c>
      <c r="D26" s="351" t="s">
        <v>61</v>
      </c>
      <c r="E26" s="284" t="s">
        <v>62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94">
        <v>0</v>
      </c>
      <c r="L26" s="94">
        <v>0</v>
      </c>
      <c r="M26" s="94">
        <v>0</v>
      </c>
      <c r="N26" s="94">
        <v>0</v>
      </c>
      <c r="O26" s="94">
        <v>0</v>
      </c>
      <c r="P26" s="94">
        <v>0</v>
      </c>
      <c r="Q26" s="94">
        <v>0</v>
      </c>
      <c r="R26" s="94">
        <v>0</v>
      </c>
      <c r="S26" s="94">
        <v>0</v>
      </c>
      <c r="T26" s="94">
        <v>0</v>
      </c>
      <c r="U26" s="94">
        <v>0</v>
      </c>
      <c r="V26" s="94">
        <v>0</v>
      </c>
      <c r="W26" s="94">
        <v>0</v>
      </c>
      <c r="X26" s="94">
        <v>0</v>
      </c>
      <c r="Y26" s="94">
        <v>0</v>
      </c>
      <c r="Z26" s="94">
        <v>0</v>
      </c>
      <c r="AA26" s="94">
        <v>0</v>
      </c>
      <c r="AB26" s="94">
        <v>0</v>
      </c>
      <c r="AC26" s="94">
        <v>0</v>
      </c>
    </row>
    <row r="27" spans="1:29" ht="12.75" hidden="1">
      <c r="A27" s="174" t="s">
        <v>63</v>
      </c>
      <c r="B27" s="100"/>
      <c r="C27" s="93"/>
      <c r="D27" s="283"/>
      <c r="E27" s="283"/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94">
        <v>0</v>
      </c>
      <c r="L27" s="94">
        <v>0</v>
      </c>
      <c r="M27" s="94">
        <v>0</v>
      </c>
      <c r="N27" s="94">
        <v>0</v>
      </c>
      <c r="O27" s="94">
        <v>0</v>
      </c>
      <c r="P27" s="94">
        <v>0</v>
      </c>
      <c r="Q27" s="94">
        <v>0</v>
      </c>
      <c r="R27" s="94">
        <v>0</v>
      </c>
      <c r="S27" s="94">
        <v>0</v>
      </c>
      <c r="T27" s="94">
        <v>0</v>
      </c>
      <c r="U27" s="94">
        <v>0</v>
      </c>
      <c r="V27" s="94">
        <v>0</v>
      </c>
      <c r="W27" s="94">
        <v>0</v>
      </c>
      <c r="X27" s="94">
        <v>0</v>
      </c>
      <c r="Y27" s="94">
        <v>0</v>
      </c>
      <c r="Z27" s="94">
        <v>0</v>
      </c>
      <c r="AA27" s="94">
        <v>0</v>
      </c>
      <c r="AB27" s="94">
        <v>0</v>
      </c>
      <c r="AC27" s="94">
        <v>0</v>
      </c>
    </row>
    <row r="28" spans="1:29" ht="12.75" hidden="1">
      <c r="A28" s="175" t="s">
        <v>837</v>
      </c>
      <c r="B28" s="99" t="s">
        <v>838</v>
      </c>
      <c r="C28" s="93" t="s">
        <v>839</v>
      </c>
      <c r="D28" s="99" t="s">
        <v>61</v>
      </c>
      <c r="E28" s="99" t="s">
        <v>67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94">
        <v>0</v>
      </c>
      <c r="L28" s="94">
        <v>0</v>
      </c>
      <c r="M28" s="94">
        <v>0</v>
      </c>
      <c r="N28" s="94">
        <v>0</v>
      </c>
      <c r="O28" s="94">
        <v>0</v>
      </c>
      <c r="P28" s="94">
        <v>0</v>
      </c>
      <c r="Q28" s="94">
        <v>0</v>
      </c>
      <c r="R28" s="94">
        <v>0</v>
      </c>
      <c r="S28" s="94">
        <v>0</v>
      </c>
      <c r="T28" s="94">
        <v>0</v>
      </c>
      <c r="U28" s="94">
        <v>0</v>
      </c>
      <c r="V28" s="94">
        <v>0</v>
      </c>
      <c r="W28" s="94">
        <v>0</v>
      </c>
      <c r="X28" s="94">
        <v>0</v>
      </c>
      <c r="Y28" s="94">
        <v>0</v>
      </c>
      <c r="Z28" s="94">
        <v>0</v>
      </c>
      <c r="AA28" s="94">
        <v>0</v>
      </c>
      <c r="AB28" s="94">
        <v>0</v>
      </c>
      <c r="AC28" s="94">
        <v>0</v>
      </c>
    </row>
    <row r="29" spans="1:29" ht="22.5" hidden="1">
      <c r="A29" s="175" t="s">
        <v>68</v>
      </c>
      <c r="B29" s="99" t="s">
        <v>840</v>
      </c>
      <c r="C29" s="93" t="s">
        <v>66</v>
      </c>
      <c r="D29" s="99" t="s">
        <v>61</v>
      </c>
      <c r="E29" s="99" t="s">
        <v>67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94">
        <v>0</v>
      </c>
      <c r="L29" s="94">
        <v>0</v>
      </c>
      <c r="M29" s="94">
        <v>0</v>
      </c>
      <c r="N29" s="94">
        <v>0</v>
      </c>
      <c r="O29" s="94">
        <v>0</v>
      </c>
      <c r="P29" s="94">
        <v>0</v>
      </c>
      <c r="Q29" s="94">
        <v>0</v>
      </c>
      <c r="R29" s="94">
        <v>0</v>
      </c>
      <c r="S29" s="94">
        <v>0</v>
      </c>
      <c r="T29" s="94">
        <v>0</v>
      </c>
      <c r="U29" s="94">
        <v>0</v>
      </c>
      <c r="V29" s="94">
        <v>0</v>
      </c>
      <c r="W29" s="94">
        <v>0</v>
      </c>
      <c r="X29" s="94">
        <v>0</v>
      </c>
      <c r="Y29" s="94">
        <v>0</v>
      </c>
      <c r="Z29" s="94">
        <v>0</v>
      </c>
      <c r="AA29" s="94">
        <v>0</v>
      </c>
      <c r="AB29" s="94">
        <v>0</v>
      </c>
      <c r="AC29" s="94">
        <v>0</v>
      </c>
    </row>
    <row r="30" spans="1:29" ht="22.5" hidden="1">
      <c r="A30" s="175" t="s">
        <v>176</v>
      </c>
      <c r="B30" s="99" t="s">
        <v>841</v>
      </c>
      <c r="C30" s="93" t="s">
        <v>66</v>
      </c>
      <c r="D30" s="99" t="s">
        <v>61</v>
      </c>
      <c r="E30" s="99" t="s">
        <v>67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94">
        <v>0</v>
      </c>
      <c r="L30" s="94">
        <v>0</v>
      </c>
      <c r="M30" s="94">
        <v>0</v>
      </c>
      <c r="N30" s="94">
        <v>0</v>
      </c>
      <c r="O30" s="94">
        <v>0</v>
      </c>
      <c r="P30" s="94">
        <v>0</v>
      </c>
      <c r="Q30" s="94">
        <v>0</v>
      </c>
      <c r="R30" s="94">
        <v>0</v>
      </c>
      <c r="S30" s="94">
        <v>0</v>
      </c>
      <c r="T30" s="94">
        <v>0</v>
      </c>
      <c r="U30" s="94">
        <v>0</v>
      </c>
      <c r="V30" s="94">
        <v>0</v>
      </c>
      <c r="W30" s="94">
        <v>0</v>
      </c>
      <c r="X30" s="94">
        <v>0</v>
      </c>
      <c r="Y30" s="94">
        <v>0</v>
      </c>
      <c r="Z30" s="94">
        <v>0</v>
      </c>
      <c r="AA30" s="94">
        <v>0</v>
      </c>
      <c r="AB30" s="94">
        <v>0</v>
      </c>
      <c r="AC30" s="94">
        <v>0</v>
      </c>
    </row>
    <row r="31" spans="1:29" ht="12.75" hidden="1">
      <c r="A31" s="175" t="s">
        <v>842</v>
      </c>
      <c r="B31" s="99" t="s">
        <v>843</v>
      </c>
      <c r="C31" s="93"/>
      <c r="D31" s="99" t="s">
        <v>61</v>
      </c>
      <c r="E31" s="99" t="s">
        <v>825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94">
        <v>0</v>
      </c>
      <c r="L31" s="94">
        <v>0</v>
      </c>
      <c r="M31" s="94">
        <v>0</v>
      </c>
      <c r="N31" s="94">
        <v>0</v>
      </c>
      <c r="O31" s="94">
        <v>0</v>
      </c>
      <c r="P31" s="94">
        <v>0</v>
      </c>
      <c r="Q31" s="94">
        <v>0</v>
      </c>
      <c r="R31" s="94">
        <v>0</v>
      </c>
      <c r="S31" s="94">
        <v>0</v>
      </c>
      <c r="T31" s="94">
        <v>0</v>
      </c>
      <c r="U31" s="94">
        <v>0</v>
      </c>
      <c r="V31" s="94">
        <v>0</v>
      </c>
      <c r="W31" s="94">
        <v>0</v>
      </c>
      <c r="X31" s="94">
        <v>0</v>
      </c>
      <c r="Y31" s="94">
        <v>0</v>
      </c>
      <c r="Z31" s="94">
        <v>0</v>
      </c>
      <c r="AA31" s="94">
        <v>0</v>
      </c>
      <c r="AB31" s="94">
        <v>0</v>
      </c>
      <c r="AC31" s="94">
        <v>0</v>
      </c>
    </row>
    <row r="32" spans="1:29" ht="22.5" hidden="1">
      <c r="A32" s="175" t="s">
        <v>68</v>
      </c>
      <c r="B32" s="99" t="s">
        <v>844</v>
      </c>
      <c r="C32" s="93"/>
      <c r="D32" s="99" t="s">
        <v>61</v>
      </c>
      <c r="E32" s="99" t="s">
        <v>825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94">
        <v>0</v>
      </c>
      <c r="L32" s="94">
        <v>0</v>
      </c>
      <c r="M32" s="94">
        <v>0</v>
      </c>
      <c r="N32" s="94">
        <v>0</v>
      </c>
      <c r="O32" s="94">
        <v>0</v>
      </c>
      <c r="P32" s="94">
        <v>0</v>
      </c>
      <c r="Q32" s="94">
        <v>0</v>
      </c>
      <c r="R32" s="94">
        <v>0</v>
      </c>
      <c r="S32" s="94">
        <v>0</v>
      </c>
      <c r="T32" s="94">
        <v>0</v>
      </c>
      <c r="U32" s="94">
        <v>0</v>
      </c>
      <c r="V32" s="94">
        <v>0</v>
      </c>
      <c r="W32" s="94">
        <v>0</v>
      </c>
      <c r="X32" s="94">
        <v>0</v>
      </c>
      <c r="Y32" s="94">
        <v>0</v>
      </c>
      <c r="Z32" s="94">
        <v>0</v>
      </c>
      <c r="AA32" s="94">
        <v>0</v>
      </c>
      <c r="AB32" s="94">
        <v>0</v>
      </c>
      <c r="AC32" s="94">
        <v>0</v>
      </c>
    </row>
    <row r="33" spans="1:29" ht="22.5" hidden="1">
      <c r="A33" s="175" t="s">
        <v>176</v>
      </c>
      <c r="B33" s="99" t="s">
        <v>845</v>
      </c>
      <c r="C33" s="93"/>
      <c r="D33" s="99" t="s">
        <v>61</v>
      </c>
      <c r="E33" s="99" t="s">
        <v>825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94">
        <v>0</v>
      </c>
      <c r="L33" s="94">
        <v>0</v>
      </c>
      <c r="M33" s="94">
        <v>0</v>
      </c>
      <c r="N33" s="94">
        <v>0</v>
      </c>
      <c r="O33" s="94">
        <v>0</v>
      </c>
      <c r="P33" s="94">
        <v>0</v>
      </c>
      <c r="Q33" s="94">
        <v>0</v>
      </c>
      <c r="R33" s="94">
        <v>0</v>
      </c>
      <c r="S33" s="94">
        <v>0</v>
      </c>
      <c r="T33" s="94">
        <v>0</v>
      </c>
      <c r="U33" s="94">
        <v>0</v>
      </c>
      <c r="V33" s="94">
        <v>0</v>
      </c>
      <c r="W33" s="94">
        <v>0</v>
      </c>
      <c r="X33" s="94">
        <v>0</v>
      </c>
      <c r="Y33" s="94">
        <v>0</v>
      </c>
      <c r="Z33" s="94">
        <v>0</v>
      </c>
      <c r="AA33" s="94">
        <v>0</v>
      </c>
      <c r="AB33" s="94">
        <v>0</v>
      </c>
      <c r="AC33" s="94">
        <v>0</v>
      </c>
    </row>
    <row r="34" spans="1:29" ht="22.5" hidden="1">
      <c r="A34" s="176" t="s">
        <v>846</v>
      </c>
      <c r="B34" s="106" t="s">
        <v>847</v>
      </c>
      <c r="C34" s="93" t="s">
        <v>848</v>
      </c>
      <c r="D34" s="64" t="s">
        <v>61</v>
      </c>
      <c r="E34" s="64" t="s">
        <v>831</v>
      </c>
      <c r="F34" s="94">
        <v>0</v>
      </c>
      <c r="G34" s="94">
        <v>0</v>
      </c>
      <c r="H34" s="94">
        <v>0</v>
      </c>
      <c r="I34" s="94">
        <v>0</v>
      </c>
      <c r="J34" s="94">
        <v>0</v>
      </c>
      <c r="K34" s="94">
        <v>0</v>
      </c>
      <c r="L34" s="94">
        <v>0</v>
      </c>
      <c r="M34" s="94">
        <v>0</v>
      </c>
      <c r="N34" s="94">
        <v>0</v>
      </c>
      <c r="O34" s="94">
        <v>0</v>
      </c>
      <c r="P34" s="94">
        <v>0</v>
      </c>
      <c r="Q34" s="94">
        <v>0</v>
      </c>
      <c r="R34" s="94">
        <v>0</v>
      </c>
      <c r="S34" s="94">
        <v>0</v>
      </c>
      <c r="T34" s="94">
        <v>0</v>
      </c>
      <c r="U34" s="94">
        <v>0</v>
      </c>
      <c r="V34" s="94">
        <v>0</v>
      </c>
      <c r="W34" s="94">
        <v>0</v>
      </c>
      <c r="X34" s="94">
        <v>0</v>
      </c>
      <c r="Y34" s="94">
        <v>0</v>
      </c>
      <c r="Z34" s="94">
        <v>0</v>
      </c>
      <c r="AA34" s="94">
        <v>0</v>
      </c>
      <c r="AB34" s="94">
        <v>0</v>
      </c>
      <c r="AC34" s="94">
        <v>0</v>
      </c>
    </row>
    <row r="35" spans="1:29" ht="22.5" hidden="1">
      <c r="A35" s="175" t="s">
        <v>68</v>
      </c>
      <c r="B35" s="99" t="s">
        <v>849</v>
      </c>
      <c r="C35" s="93" t="s">
        <v>66</v>
      </c>
      <c r="D35" s="99" t="s">
        <v>61</v>
      </c>
      <c r="E35" s="99" t="s">
        <v>831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94">
        <v>0</v>
      </c>
      <c r="L35" s="94">
        <v>0</v>
      </c>
      <c r="M35" s="94">
        <v>0</v>
      </c>
      <c r="N35" s="94">
        <v>0</v>
      </c>
      <c r="O35" s="94">
        <v>0</v>
      </c>
      <c r="P35" s="94">
        <v>0</v>
      </c>
      <c r="Q35" s="94">
        <v>0</v>
      </c>
      <c r="R35" s="94">
        <v>0</v>
      </c>
      <c r="S35" s="94">
        <v>0</v>
      </c>
      <c r="T35" s="94">
        <v>0</v>
      </c>
      <c r="U35" s="94">
        <v>0</v>
      </c>
      <c r="V35" s="94">
        <v>0</v>
      </c>
      <c r="W35" s="94">
        <v>0</v>
      </c>
      <c r="X35" s="94">
        <v>0</v>
      </c>
      <c r="Y35" s="94">
        <v>0</v>
      </c>
      <c r="Z35" s="94">
        <v>0</v>
      </c>
      <c r="AA35" s="94">
        <v>0</v>
      </c>
      <c r="AB35" s="94">
        <v>0</v>
      </c>
      <c r="AC35" s="94">
        <v>0</v>
      </c>
    </row>
    <row r="36" spans="1:29" ht="22.5" hidden="1">
      <c r="A36" s="175" t="s">
        <v>176</v>
      </c>
      <c r="B36" s="99" t="s">
        <v>850</v>
      </c>
      <c r="C36" s="93" t="s">
        <v>66</v>
      </c>
      <c r="D36" s="99" t="s">
        <v>61</v>
      </c>
      <c r="E36" s="99" t="s">
        <v>831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94">
        <v>0</v>
      </c>
      <c r="L36" s="94">
        <v>0</v>
      </c>
      <c r="M36" s="94">
        <v>0</v>
      </c>
      <c r="N36" s="94">
        <v>0</v>
      </c>
      <c r="O36" s="94">
        <v>0</v>
      </c>
      <c r="P36" s="94">
        <v>0</v>
      </c>
      <c r="Q36" s="94">
        <v>0</v>
      </c>
      <c r="R36" s="94">
        <v>0</v>
      </c>
      <c r="S36" s="94">
        <v>0</v>
      </c>
      <c r="T36" s="94">
        <v>0</v>
      </c>
      <c r="U36" s="94">
        <v>0</v>
      </c>
      <c r="V36" s="94">
        <v>0</v>
      </c>
      <c r="W36" s="94">
        <v>0</v>
      </c>
      <c r="X36" s="94">
        <v>0</v>
      </c>
      <c r="Y36" s="94">
        <v>0</v>
      </c>
      <c r="Z36" s="94">
        <v>0</v>
      </c>
      <c r="AA36" s="94">
        <v>0</v>
      </c>
      <c r="AB36" s="94">
        <v>0</v>
      </c>
      <c r="AC36" s="94">
        <v>0</v>
      </c>
    </row>
    <row r="37" spans="1:29" ht="33.75" hidden="1">
      <c r="A37" s="175" t="s">
        <v>851</v>
      </c>
      <c r="B37" s="99" t="s">
        <v>852</v>
      </c>
      <c r="C37" s="93"/>
      <c r="D37" s="284" t="s">
        <v>61</v>
      </c>
      <c r="E37" s="284" t="s">
        <v>62</v>
      </c>
      <c r="F37" s="94">
        <v>0</v>
      </c>
      <c r="G37" s="94">
        <v>0</v>
      </c>
      <c r="H37" s="94">
        <v>0</v>
      </c>
      <c r="I37" s="94">
        <v>0</v>
      </c>
      <c r="J37" s="94">
        <v>0</v>
      </c>
      <c r="K37" s="94">
        <v>0</v>
      </c>
      <c r="L37" s="94">
        <v>0</v>
      </c>
      <c r="M37" s="94">
        <v>0</v>
      </c>
      <c r="N37" s="94">
        <v>0</v>
      </c>
      <c r="O37" s="94">
        <v>0</v>
      </c>
      <c r="P37" s="94">
        <v>0</v>
      </c>
      <c r="Q37" s="94">
        <v>0</v>
      </c>
      <c r="R37" s="94">
        <v>0</v>
      </c>
      <c r="S37" s="94">
        <v>0</v>
      </c>
      <c r="T37" s="94">
        <v>0</v>
      </c>
      <c r="U37" s="94">
        <v>0</v>
      </c>
      <c r="V37" s="94">
        <v>0</v>
      </c>
      <c r="W37" s="94">
        <v>0</v>
      </c>
      <c r="X37" s="94">
        <v>0</v>
      </c>
      <c r="Y37" s="94">
        <v>0</v>
      </c>
      <c r="Z37" s="94">
        <v>0</v>
      </c>
      <c r="AA37" s="94">
        <v>0</v>
      </c>
      <c r="AB37" s="94">
        <v>0</v>
      </c>
      <c r="AC37" s="94">
        <v>0</v>
      </c>
    </row>
    <row r="38" spans="1:29" ht="12.75" hidden="1">
      <c r="A38" s="174" t="s">
        <v>63</v>
      </c>
      <c r="B38" s="560" t="s">
        <v>853</v>
      </c>
      <c r="C38" s="90"/>
      <c r="D38" s="510" t="s">
        <v>61</v>
      </c>
      <c r="E38" s="283"/>
      <c r="F38" s="94">
        <v>0</v>
      </c>
      <c r="G38" s="94">
        <v>0</v>
      </c>
      <c r="H38" s="94">
        <v>0</v>
      </c>
      <c r="I38" s="94">
        <v>0</v>
      </c>
      <c r="J38" s="94">
        <v>0</v>
      </c>
      <c r="K38" s="94">
        <v>0</v>
      </c>
      <c r="L38" s="94">
        <v>0</v>
      </c>
      <c r="M38" s="94">
        <v>0</v>
      </c>
      <c r="N38" s="94">
        <v>0</v>
      </c>
      <c r="O38" s="94">
        <v>0</v>
      </c>
      <c r="P38" s="94">
        <v>0</v>
      </c>
      <c r="Q38" s="94">
        <v>0</v>
      </c>
      <c r="R38" s="94">
        <v>0</v>
      </c>
      <c r="S38" s="94">
        <v>0</v>
      </c>
      <c r="T38" s="94">
        <v>0</v>
      </c>
      <c r="U38" s="94">
        <v>0</v>
      </c>
      <c r="V38" s="94">
        <v>0</v>
      </c>
      <c r="W38" s="94">
        <v>0</v>
      </c>
      <c r="X38" s="94">
        <v>0</v>
      </c>
      <c r="Y38" s="94">
        <v>0</v>
      </c>
      <c r="Z38" s="94">
        <v>0</v>
      </c>
      <c r="AA38" s="94">
        <v>0</v>
      </c>
      <c r="AB38" s="94">
        <v>0</v>
      </c>
      <c r="AC38" s="94">
        <v>0</v>
      </c>
    </row>
    <row r="39" spans="1:29" ht="12.75" hidden="1">
      <c r="A39" s="175" t="s">
        <v>837</v>
      </c>
      <c r="B39" s="561"/>
      <c r="C39" s="90"/>
      <c r="D39" s="511"/>
      <c r="E39" s="284" t="s">
        <v>67</v>
      </c>
      <c r="F39" s="94">
        <v>0</v>
      </c>
      <c r="G39" s="94">
        <v>0</v>
      </c>
      <c r="H39" s="94">
        <v>0</v>
      </c>
      <c r="I39" s="94">
        <v>0</v>
      </c>
      <c r="J39" s="94">
        <v>0</v>
      </c>
      <c r="K39" s="94">
        <v>0</v>
      </c>
      <c r="L39" s="94">
        <v>0</v>
      </c>
      <c r="M39" s="94">
        <v>0</v>
      </c>
      <c r="N39" s="94">
        <v>0</v>
      </c>
      <c r="O39" s="94">
        <v>0</v>
      </c>
      <c r="P39" s="94">
        <v>0</v>
      </c>
      <c r="Q39" s="94">
        <v>0</v>
      </c>
      <c r="R39" s="94">
        <v>0</v>
      </c>
      <c r="S39" s="94">
        <v>0</v>
      </c>
      <c r="T39" s="94">
        <v>0</v>
      </c>
      <c r="U39" s="94">
        <v>0</v>
      </c>
      <c r="V39" s="94">
        <v>0</v>
      </c>
      <c r="W39" s="94">
        <v>0</v>
      </c>
      <c r="X39" s="94">
        <v>0</v>
      </c>
      <c r="Y39" s="94">
        <v>0</v>
      </c>
      <c r="Z39" s="94">
        <v>0</v>
      </c>
      <c r="AA39" s="94">
        <v>0</v>
      </c>
      <c r="AB39" s="94">
        <v>0</v>
      </c>
      <c r="AC39" s="94">
        <v>0</v>
      </c>
    </row>
    <row r="40" spans="1:29" ht="12.75" hidden="1">
      <c r="A40" s="175" t="s">
        <v>842</v>
      </c>
      <c r="B40" s="99" t="s">
        <v>854</v>
      </c>
      <c r="C40" s="90"/>
      <c r="D40" s="99" t="s">
        <v>61</v>
      </c>
      <c r="E40" s="99" t="s">
        <v>825</v>
      </c>
      <c r="F40" s="94">
        <v>0</v>
      </c>
      <c r="G40" s="94">
        <v>0</v>
      </c>
      <c r="H40" s="94">
        <v>0</v>
      </c>
      <c r="I40" s="94">
        <v>0</v>
      </c>
      <c r="J40" s="94">
        <v>0</v>
      </c>
      <c r="K40" s="94">
        <v>0</v>
      </c>
      <c r="L40" s="94">
        <v>0</v>
      </c>
      <c r="M40" s="94">
        <v>0</v>
      </c>
      <c r="N40" s="94">
        <v>0</v>
      </c>
      <c r="O40" s="94">
        <v>0</v>
      </c>
      <c r="P40" s="94">
        <v>0</v>
      </c>
      <c r="Q40" s="94">
        <v>0</v>
      </c>
      <c r="R40" s="94">
        <v>0</v>
      </c>
      <c r="S40" s="94">
        <v>0</v>
      </c>
      <c r="T40" s="94">
        <v>0</v>
      </c>
      <c r="U40" s="94">
        <v>0</v>
      </c>
      <c r="V40" s="94">
        <v>0</v>
      </c>
      <c r="W40" s="94">
        <v>0</v>
      </c>
      <c r="X40" s="94">
        <v>0</v>
      </c>
      <c r="Y40" s="94">
        <v>0</v>
      </c>
      <c r="Z40" s="94">
        <v>0</v>
      </c>
      <c r="AA40" s="94">
        <v>0</v>
      </c>
      <c r="AB40" s="94">
        <v>0</v>
      </c>
      <c r="AC40" s="94">
        <v>0</v>
      </c>
    </row>
    <row r="41" spans="1:29" ht="22.5" hidden="1">
      <c r="A41" s="176" t="s">
        <v>846</v>
      </c>
      <c r="B41" s="99" t="s">
        <v>855</v>
      </c>
      <c r="C41" s="90"/>
      <c r="D41" s="99" t="s">
        <v>61</v>
      </c>
      <c r="E41" s="99" t="s">
        <v>831</v>
      </c>
      <c r="F41" s="94">
        <v>0</v>
      </c>
      <c r="G41" s="94">
        <v>0</v>
      </c>
      <c r="H41" s="94">
        <v>0</v>
      </c>
      <c r="I41" s="94">
        <v>0</v>
      </c>
      <c r="J41" s="94">
        <v>0</v>
      </c>
      <c r="K41" s="94">
        <v>0</v>
      </c>
      <c r="L41" s="94">
        <v>0</v>
      </c>
      <c r="M41" s="94">
        <v>0</v>
      </c>
      <c r="N41" s="94">
        <v>0</v>
      </c>
      <c r="O41" s="94">
        <v>0</v>
      </c>
      <c r="P41" s="94">
        <v>0</v>
      </c>
      <c r="Q41" s="94">
        <v>0</v>
      </c>
      <c r="R41" s="94">
        <v>0</v>
      </c>
      <c r="S41" s="94">
        <v>0</v>
      </c>
      <c r="T41" s="94">
        <v>0</v>
      </c>
      <c r="U41" s="94">
        <v>0</v>
      </c>
      <c r="V41" s="94">
        <v>0</v>
      </c>
      <c r="W41" s="94">
        <v>0</v>
      </c>
      <c r="X41" s="94">
        <v>0</v>
      </c>
      <c r="Y41" s="94">
        <v>0</v>
      </c>
      <c r="Z41" s="94">
        <v>0</v>
      </c>
      <c r="AA41" s="94">
        <v>0</v>
      </c>
      <c r="AB41" s="94">
        <v>0</v>
      </c>
      <c r="AC41" s="94">
        <v>0</v>
      </c>
    </row>
    <row r="42" spans="1:29" ht="33.75">
      <c r="A42" s="171" t="s">
        <v>856</v>
      </c>
      <c r="B42" s="112" t="s">
        <v>857</v>
      </c>
      <c r="C42" s="90" t="s">
        <v>60</v>
      </c>
      <c r="D42" s="65" t="s">
        <v>61</v>
      </c>
      <c r="E42" s="65" t="s">
        <v>62</v>
      </c>
      <c r="F42" s="298">
        <f>P42</f>
        <v>11634809</v>
      </c>
      <c r="G42" s="285">
        <v>0</v>
      </c>
      <c r="H42" s="285">
        <v>0</v>
      </c>
      <c r="I42" s="285">
        <v>0</v>
      </c>
      <c r="J42" s="285">
        <v>0</v>
      </c>
      <c r="K42" s="285">
        <v>0</v>
      </c>
      <c r="L42" s="285">
        <v>0</v>
      </c>
      <c r="M42" s="285">
        <v>0</v>
      </c>
      <c r="N42" s="285">
        <v>0</v>
      </c>
      <c r="O42" s="285">
        <v>0</v>
      </c>
      <c r="P42" s="298">
        <f>РАСХОДЫ!K23+РАСХОДЫ!K49+РАСХОДЫ!K58+РАСХОДЫ!K91+РАСХОДЫ!K613</f>
        <v>11634809</v>
      </c>
      <c r="Q42" s="285">
        <v>0</v>
      </c>
      <c r="R42" s="298">
        <f>AB42</f>
        <v>8777976.44</v>
      </c>
      <c r="S42" s="285">
        <v>0</v>
      </c>
      <c r="T42" s="285">
        <v>0</v>
      </c>
      <c r="U42" s="285">
        <v>0</v>
      </c>
      <c r="V42" s="285">
        <v>0</v>
      </c>
      <c r="W42" s="285">
        <v>0</v>
      </c>
      <c r="X42" s="285">
        <v>0</v>
      </c>
      <c r="Y42" s="285">
        <v>0</v>
      </c>
      <c r="Z42" s="285">
        <v>0</v>
      </c>
      <c r="AA42" s="285">
        <v>0</v>
      </c>
      <c r="AB42" s="298">
        <f>РАСХОДЫ!L23+РАСХОДЫ!L49+РАСХОДЫ!L58+РАСХОДЫ!L613+РАСХОДЫ!L91</f>
        <v>8777976.44</v>
      </c>
      <c r="AC42" s="285">
        <v>0</v>
      </c>
    </row>
    <row r="43" spans="1:30" ht="14.25" customHeight="1">
      <c r="A43" s="174" t="s">
        <v>63</v>
      </c>
      <c r="B43" s="510" t="s">
        <v>859</v>
      </c>
      <c r="C43" s="498" t="s">
        <v>66</v>
      </c>
      <c r="D43" s="510" t="s">
        <v>61</v>
      </c>
      <c r="E43" s="510" t="s">
        <v>67</v>
      </c>
      <c r="F43" s="518">
        <f>P43</f>
        <v>5821309</v>
      </c>
      <c r="G43" s="504">
        <v>0</v>
      </c>
      <c r="H43" s="285">
        <v>0</v>
      </c>
      <c r="I43" s="285">
        <v>0</v>
      </c>
      <c r="J43" s="285">
        <v>0</v>
      </c>
      <c r="K43" s="285">
        <v>0</v>
      </c>
      <c r="L43" s="285">
        <v>0</v>
      </c>
      <c r="M43" s="285">
        <v>0</v>
      </c>
      <c r="N43" s="285">
        <v>0</v>
      </c>
      <c r="O43" s="285">
        <v>0</v>
      </c>
      <c r="P43" s="518">
        <f>P45</f>
        <v>5821309</v>
      </c>
      <c r="Q43" s="504">
        <v>0</v>
      </c>
      <c r="R43" s="518">
        <f>AB43</f>
        <v>4752088.64</v>
      </c>
      <c r="S43" s="504">
        <v>0</v>
      </c>
      <c r="T43" s="299">
        <v>0</v>
      </c>
      <c r="U43" s="299">
        <v>0</v>
      </c>
      <c r="V43" s="299">
        <v>0</v>
      </c>
      <c r="W43" s="299">
        <v>0</v>
      </c>
      <c r="X43" s="299">
        <v>0</v>
      </c>
      <c r="Y43" s="299">
        <v>0</v>
      </c>
      <c r="Z43" s="299">
        <v>0</v>
      </c>
      <c r="AA43" s="299">
        <v>0</v>
      </c>
      <c r="AB43" s="518">
        <f>РАСХОДЫ!L29+РАСХОДЫ!L64+РАСХОДЫ!L91+РАСХОДЫ!L619</f>
        <v>4752088.64</v>
      </c>
      <c r="AC43" s="504">
        <v>0</v>
      </c>
      <c r="AD43" t="s">
        <v>2057</v>
      </c>
    </row>
    <row r="44" spans="1:29" ht="14.25" customHeight="1">
      <c r="A44" s="175" t="s">
        <v>858</v>
      </c>
      <c r="B44" s="511"/>
      <c r="C44" s="499"/>
      <c r="D44" s="511"/>
      <c r="E44" s="511"/>
      <c r="F44" s="519"/>
      <c r="G44" s="505"/>
      <c r="H44" s="285">
        <v>0</v>
      </c>
      <c r="I44" s="285">
        <v>0</v>
      </c>
      <c r="J44" s="285">
        <v>0</v>
      </c>
      <c r="K44" s="285">
        <v>0</v>
      </c>
      <c r="L44" s="285">
        <v>0</v>
      </c>
      <c r="M44" s="285">
        <v>0</v>
      </c>
      <c r="N44" s="285">
        <v>0</v>
      </c>
      <c r="O44" s="285">
        <v>0</v>
      </c>
      <c r="P44" s="519"/>
      <c r="Q44" s="505"/>
      <c r="R44" s="519"/>
      <c r="S44" s="505"/>
      <c r="T44" s="285">
        <v>0</v>
      </c>
      <c r="U44" s="285">
        <v>0</v>
      </c>
      <c r="V44" s="285">
        <v>0</v>
      </c>
      <c r="W44" s="285">
        <v>0</v>
      </c>
      <c r="X44" s="285">
        <v>0</v>
      </c>
      <c r="Y44" s="285">
        <v>0</v>
      </c>
      <c r="Z44" s="285">
        <v>0</v>
      </c>
      <c r="AA44" s="285">
        <v>0</v>
      </c>
      <c r="AB44" s="519"/>
      <c r="AC44" s="505"/>
    </row>
    <row r="45" spans="1:29" ht="33.75">
      <c r="A45" s="175" t="s">
        <v>860</v>
      </c>
      <c r="B45" s="99" t="s">
        <v>861</v>
      </c>
      <c r="C45" s="90"/>
      <c r="D45" s="99" t="s">
        <v>61</v>
      </c>
      <c r="E45" s="99" t="s">
        <v>67</v>
      </c>
      <c r="F45" s="301">
        <f>P45</f>
        <v>5821309</v>
      </c>
      <c r="G45" s="285">
        <v>0</v>
      </c>
      <c r="H45" s="285">
        <v>0</v>
      </c>
      <c r="I45" s="285">
        <v>0</v>
      </c>
      <c r="J45" s="285">
        <v>0</v>
      </c>
      <c r="K45" s="285">
        <v>0</v>
      </c>
      <c r="L45" s="285">
        <v>0</v>
      </c>
      <c r="M45" s="285">
        <v>0</v>
      </c>
      <c r="N45" s="285">
        <v>0</v>
      </c>
      <c r="O45" s="285">
        <v>0</v>
      </c>
      <c r="P45" s="301">
        <f>РАСХОДЫ!K29+РАСХОДЫ!K64+РАСХОДЫ!K619</f>
        <v>5821309</v>
      </c>
      <c r="Q45" s="285">
        <v>0</v>
      </c>
      <c r="R45" s="285">
        <f>AB45</f>
        <v>4746388.64</v>
      </c>
      <c r="S45" s="285">
        <v>0</v>
      </c>
      <c r="T45" s="285">
        <v>0</v>
      </c>
      <c r="U45" s="285">
        <v>0</v>
      </c>
      <c r="V45" s="285">
        <v>0</v>
      </c>
      <c r="W45" s="285">
        <v>0</v>
      </c>
      <c r="X45" s="285">
        <v>0</v>
      </c>
      <c r="Y45" s="285">
        <v>0</v>
      </c>
      <c r="Z45" s="285">
        <v>0</v>
      </c>
      <c r="AA45" s="285">
        <v>0</v>
      </c>
      <c r="AB45" s="302">
        <f>РАСХОДЫ!L29+РАСХОДЫ!L64+РАСХОДЫ!L619</f>
        <v>4746388.64</v>
      </c>
      <c r="AC45" s="285">
        <v>0</v>
      </c>
    </row>
    <row r="46" spans="1:29" ht="22.5" hidden="1">
      <c r="A46" s="175" t="s">
        <v>176</v>
      </c>
      <c r="B46" s="99" t="s">
        <v>862</v>
      </c>
      <c r="C46" s="90"/>
      <c r="D46" s="99" t="s">
        <v>61</v>
      </c>
      <c r="E46" s="99" t="s">
        <v>67</v>
      </c>
      <c r="F46" s="285">
        <v>0</v>
      </c>
      <c r="G46" s="285">
        <v>0</v>
      </c>
      <c r="H46" s="285">
        <v>0</v>
      </c>
      <c r="I46" s="285">
        <v>0</v>
      </c>
      <c r="J46" s="285">
        <v>0</v>
      </c>
      <c r="K46" s="285">
        <v>0</v>
      </c>
      <c r="L46" s="285">
        <v>0</v>
      </c>
      <c r="M46" s="285">
        <v>0</v>
      </c>
      <c r="N46" s="285">
        <v>0</v>
      </c>
      <c r="O46" s="285">
        <v>0</v>
      </c>
      <c r="P46" s="285">
        <v>0</v>
      </c>
      <c r="Q46" s="285">
        <v>0</v>
      </c>
      <c r="R46" s="285"/>
      <c r="S46" s="285">
        <v>0</v>
      </c>
      <c r="T46" s="285">
        <v>0</v>
      </c>
      <c r="U46" s="285">
        <v>0</v>
      </c>
      <c r="V46" s="285">
        <v>0</v>
      </c>
      <c r="W46" s="285">
        <v>0</v>
      </c>
      <c r="X46" s="285">
        <v>0</v>
      </c>
      <c r="Y46" s="285">
        <v>0</v>
      </c>
      <c r="Z46" s="285">
        <v>0</v>
      </c>
      <c r="AA46" s="285">
        <v>0</v>
      </c>
      <c r="AB46" s="285"/>
      <c r="AC46" s="224">
        <v>0</v>
      </c>
    </row>
    <row r="47" spans="1:29" ht="15">
      <c r="A47" s="175" t="s">
        <v>842</v>
      </c>
      <c r="B47" s="99" t="s">
        <v>863</v>
      </c>
      <c r="C47" s="90"/>
      <c r="D47" s="99" t="s">
        <v>61</v>
      </c>
      <c r="E47" s="99" t="s">
        <v>825</v>
      </c>
      <c r="F47" s="215">
        <f>P48</f>
        <v>13000</v>
      </c>
      <c r="G47" s="285">
        <v>0</v>
      </c>
      <c r="H47" s="285">
        <v>0</v>
      </c>
      <c r="I47" s="285">
        <v>0</v>
      </c>
      <c r="J47" s="285">
        <v>0</v>
      </c>
      <c r="K47" s="285">
        <v>0</v>
      </c>
      <c r="L47" s="285">
        <v>0</v>
      </c>
      <c r="M47" s="285">
        <v>0</v>
      </c>
      <c r="N47" s="285">
        <v>0</v>
      </c>
      <c r="O47" s="285">
        <v>0</v>
      </c>
      <c r="P47" s="215">
        <f>P48</f>
        <v>13000</v>
      </c>
      <c r="Q47" s="285">
        <v>0</v>
      </c>
      <c r="R47" s="300">
        <f>AB47</f>
        <v>350</v>
      </c>
      <c r="S47" s="285">
        <v>0</v>
      </c>
      <c r="T47" s="285">
        <v>0</v>
      </c>
      <c r="U47" s="285">
        <v>0</v>
      </c>
      <c r="V47" s="285">
        <v>0</v>
      </c>
      <c r="W47" s="285">
        <v>0</v>
      </c>
      <c r="X47" s="285">
        <v>0</v>
      </c>
      <c r="Y47" s="285">
        <v>0</v>
      </c>
      <c r="Z47" s="285">
        <v>0</v>
      </c>
      <c r="AA47" s="285">
        <v>0</v>
      </c>
      <c r="AB47" s="300">
        <f>РАСХОДЫ!L34+РАСХОДЫ!L68</f>
        <v>350</v>
      </c>
      <c r="AC47" s="285">
        <v>0</v>
      </c>
    </row>
    <row r="48" spans="1:29" ht="33.75">
      <c r="A48" s="175" t="s">
        <v>860</v>
      </c>
      <c r="B48" s="99" t="s">
        <v>864</v>
      </c>
      <c r="C48" s="90"/>
      <c r="D48" s="99" t="s">
        <v>61</v>
      </c>
      <c r="E48" s="99" t="s">
        <v>825</v>
      </c>
      <c r="F48" s="301">
        <f>P48</f>
        <v>13000</v>
      </c>
      <c r="G48" s="285">
        <v>0</v>
      </c>
      <c r="H48" s="285">
        <v>0</v>
      </c>
      <c r="I48" s="285">
        <v>0</v>
      </c>
      <c r="J48" s="285">
        <v>0</v>
      </c>
      <c r="K48" s="285">
        <v>0</v>
      </c>
      <c r="L48" s="285">
        <v>0</v>
      </c>
      <c r="M48" s="285">
        <v>0</v>
      </c>
      <c r="N48" s="285">
        <v>0</v>
      </c>
      <c r="O48" s="285">
        <v>0</v>
      </c>
      <c r="P48" s="301">
        <f>РАСХОДЫ!K34+РАСХОДЫ!K68</f>
        <v>13000</v>
      </c>
      <c r="Q48" s="285">
        <v>0</v>
      </c>
      <c r="R48" s="301">
        <f>AB48</f>
        <v>350</v>
      </c>
      <c r="S48" s="301">
        <v>0</v>
      </c>
      <c r="T48" s="301">
        <v>0</v>
      </c>
      <c r="U48" s="301">
        <v>0</v>
      </c>
      <c r="V48" s="301">
        <v>0</v>
      </c>
      <c r="W48" s="301">
        <v>0</v>
      </c>
      <c r="X48" s="301">
        <v>0</v>
      </c>
      <c r="Y48" s="301">
        <v>0</v>
      </c>
      <c r="Z48" s="301">
        <v>0</v>
      </c>
      <c r="AA48" s="301">
        <v>0</v>
      </c>
      <c r="AB48" s="301">
        <f>РАСХОДЫ!L34+РАСХОДЫ!L68</f>
        <v>350</v>
      </c>
      <c r="AC48" s="285">
        <v>0</v>
      </c>
    </row>
    <row r="49" spans="1:29" ht="22.5" hidden="1">
      <c r="A49" s="175" t="s">
        <v>176</v>
      </c>
      <c r="B49" s="99" t="s">
        <v>865</v>
      </c>
      <c r="C49" s="90"/>
      <c r="D49" s="99" t="s">
        <v>61</v>
      </c>
      <c r="E49" s="352">
        <v>212</v>
      </c>
      <c r="F49" s="285">
        <v>0</v>
      </c>
      <c r="G49" s="285">
        <v>0</v>
      </c>
      <c r="H49" s="285">
        <v>0</v>
      </c>
      <c r="I49" s="285">
        <v>0</v>
      </c>
      <c r="J49" s="285">
        <v>0</v>
      </c>
      <c r="K49" s="285">
        <v>0</v>
      </c>
      <c r="L49" s="285">
        <v>0</v>
      </c>
      <c r="M49" s="285">
        <v>0</v>
      </c>
      <c r="N49" s="285">
        <v>0</v>
      </c>
      <c r="O49" s="285">
        <v>0</v>
      </c>
      <c r="P49" s="215"/>
      <c r="Q49" s="285">
        <v>0</v>
      </c>
      <c r="R49" s="285">
        <v>0</v>
      </c>
      <c r="S49" s="285">
        <v>0</v>
      </c>
      <c r="T49" s="285">
        <v>0</v>
      </c>
      <c r="U49" s="285">
        <v>0</v>
      </c>
      <c r="V49" s="285">
        <v>0</v>
      </c>
      <c r="W49" s="285">
        <v>0</v>
      </c>
      <c r="X49" s="285">
        <v>0</v>
      </c>
      <c r="Y49" s="285">
        <v>0</v>
      </c>
      <c r="Z49" s="285">
        <v>0</v>
      </c>
      <c r="AA49" s="285">
        <v>0</v>
      </c>
      <c r="AB49" s="285">
        <v>0</v>
      </c>
      <c r="AC49" s="224">
        <v>0</v>
      </c>
    </row>
    <row r="50" spans="1:29" ht="22.5">
      <c r="A50" s="176" t="s">
        <v>866</v>
      </c>
      <c r="B50" s="106" t="s">
        <v>867</v>
      </c>
      <c r="C50" s="90" t="s">
        <v>830</v>
      </c>
      <c r="D50" s="64" t="s">
        <v>61</v>
      </c>
      <c r="E50" s="90">
        <v>213</v>
      </c>
      <c r="F50" s="300">
        <f>P51</f>
        <v>1866100</v>
      </c>
      <c r="G50" s="285">
        <v>0</v>
      </c>
      <c r="H50" s="285">
        <v>0</v>
      </c>
      <c r="I50" s="285">
        <v>0</v>
      </c>
      <c r="J50" s="285">
        <v>0</v>
      </c>
      <c r="K50" s="285">
        <v>0</v>
      </c>
      <c r="L50" s="285">
        <v>0</v>
      </c>
      <c r="M50" s="285">
        <v>0</v>
      </c>
      <c r="N50" s="285">
        <v>0</v>
      </c>
      <c r="O50" s="285">
        <v>0</v>
      </c>
      <c r="P50" s="300">
        <f>P51</f>
        <v>1866100</v>
      </c>
      <c r="Q50" s="223">
        <v>0</v>
      </c>
      <c r="R50" s="300">
        <f>AB50</f>
        <v>1492704.7599999998</v>
      </c>
      <c r="S50" s="285">
        <v>0</v>
      </c>
      <c r="T50" s="285">
        <v>0</v>
      </c>
      <c r="U50" s="285">
        <v>0</v>
      </c>
      <c r="V50" s="285">
        <v>0</v>
      </c>
      <c r="W50" s="285">
        <v>0</v>
      </c>
      <c r="X50" s="285">
        <v>0</v>
      </c>
      <c r="Y50" s="285">
        <v>0</v>
      </c>
      <c r="Z50" s="285">
        <v>0</v>
      </c>
      <c r="AA50" s="285">
        <v>0</v>
      </c>
      <c r="AB50" s="300">
        <f>AB51</f>
        <v>1492704.7599999998</v>
      </c>
      <c r="AC50" s="224">
        <v>0</v>
      </c>
    </row>
    <row r="51" spans="1:29" ht="33.75">
      <c r="A51" s="175" t="s">
        <v>860</v>
      </c>
      <c r="B51" s="64" t="s">
        <v>868</v>
      </c>
      <c r="C51" s="90"/>
      <c r="D51" s="64" t="s">
        <v>61</v>
      </c>
      <c r="E51" s="90">
        <v>213</v>
      </c>
      <c r="F51" s="321">
        <f>P51</f>
        <v>1866100</v>
      </c>
      <c r="G51" s="299">
        <v>0</v>
      </c>
      <c r="H51" s="285">
        <v>0</v>
      </c>
      <c r="I51" s="285">
        <v>0</v>
      </c>
      <c r="J51" s="285">
        <v>0</v>
      </c>
      <c r="K51" s="285">
        <v>0</v>
      </c>
      <c r="L51" s="285">
        <v>0</v>
      </c>
      <c r="M51" s="285">
        <v>0</v>
      </c>
      <c r="N51" s="285">
        <v>0</v>
      </c>
      <c r="O51" s="285">
        <v>0</v>
      </c>
      <c r="P51" s="321">
        <f>РАСХОДЫ!K30+РАСХОДЫ!K65+РАСХОДЫ!K620</f>
        <v>1866100</v>
      </c>
      <c r="Q51" s="299">
        <v>0</v>
      </c>
      <c r="R51" s="321">
        <f>AB51</f>
        <v>1492704.7599999998</v>
      </c>
      <c r="S51" s="299">
        <v>0</v>
      </c>
      <c r="T51" s="285">
        <v>0</v>
      </c>
      <c r="U51" s="285">
        <v>0</v>
      </c>
      <c r="V51" s="285">
        <v>0</v>
      </c>
      <c r="W51" s="285">
        <v>0</v>
      </c>
      <c r="X51" s="285">
        <v>0</v>
      </c>
      <c r="Y51" s="285">
        <v>0</v>
      </c>
      <c r="Z51" s="285">
        <v>0</v>
      </c>
      <c r="AA51" s="285">
        <v>0</v>
      </c>
      <c r="AB51" s="321">
        <f>РАСХОДЫ!L30+РАСХОДЫ!L65+РАСХОДЫ!L620</f>
        <v>1492704.7599999998</v>
      </c>
      <c r="AC51" s="299">
        <v>0</v>
      </c>
    </row>
    <row r="52" spans="1:29" ht="22.5" hidden="1">
      <c r="A52" s="175" t="s">
        <v>176</v>
      </c>
      <c r="B52" s="106" t="s">
        <v>869</v>
      </c>
      <c r="C52" s="90"/>
      <c r="D52" s="64" t="s">
        <v>61</v>
      </c>
      <c r="E52" s="90">
        <v>213</v>
      </c>
      <c r="F52" s="216">
        <v>0</v>
      </c>
      <c r="G52" s="216">
        <v>0</v>
      </c>
      <c r="H52" s="216">
        <v>0</v>
      </c>
      <c r="I52" s="216">
        <v>0</v>
      </c>
      <c r="J52" s="216">
        <v>0</v>
      </c>
      <c r="K52" s="216">
        <v>0</v>
      </c>
      <c r="L52" s="216">
        <v>0</v>
      </c>
      <c r="M52" s="216">
        <v>0</v>
      </c>
      <c r="N52" s="216">
        <v>0</v>
      </c>
      <c r="O52" s="216">
        <v>0</v>
      </c>
      <c r="P52" s="207"/>
      <c r="Q52" s="216">
        <v>0</v>
      </c>
      <c r="R52" s="216">
        <v>0</v>
      </c>
      <c r="S52" s="216">
        <v>0</v>
      </c>
      <c r="T52" s="216">
        <v>0</v>
      </c>
      <c r="U52" s="216">
        <v>0</v>
      </c>
      <c r="V52" s="216">
        <v>0</v>
      </c>
      <c r="W52" s="216">
        <v>0</v>
      </c>
      <c r="X52" s="216">
        <v>0</v>
      </c>
      <c r="Y52" s="216">
        <v>0</v>
      </c>
      <c r="Z52" s="216">
        <v>0</v>
      </c>
      <c r="AA52" s="216">
        <v>0</v>
      </c>
      <c r="AB52" s="216">
        <v>0</v>
      </c>
      <c r="AC52" s="216">
        <v>0</v>
      </c>
    </row>
    <row r="53" spans="1:29" ht="67.5" hidden="1">
      <c r="A53" s="175" t="s">
        <v>1244</v>
      </c>
      <c r="B53" s="99" t="s">
        <v>1245</v>
      </c>
      <c r="C53" s="90" t="s">
        <v>836</v>
      </c>
      <c r="D53" s="99" t="s">
        <v>61</v>
      </c>
      <c r="E53" s="352">
        <v>0</v>
      </c>
      <c r="F53" s="216">
        <v>0</v>
      </c>
      <c r="G53" s="216">
        <v>0</v>
      </c>
      <c r="H53" s="216">
        <v>0</v>
      </c>
      <c r="I53" s="216">
        <v>0</v>
      </c>
      <c r="J53" s="216">
        <v>0</v>
      </c>
      <c r="K53" s="216">
        <v>0</v>
      </c>
      <c r="L53" s="216">
        <v>0</v>
      </c>
      <c r="M53" s="216">
        <v>0</v>
      </c>
      <c r="N53" s="216">
        <v>0</v>
      </c>
      <c r="O53" s="216">
        <v>0</v>
      </c>
      <c r="P53" s="208"/>
      <c r="Q53" s="216">
        <v>0</v>
      </c>
      <c r="R53" s="216">
        <v>0</v>
      </c>
      <c r="S53" s="216">
        <v>0</v>
      </c>
      <c r="T53" s="216">
        <v>0</v>
      </c>
      <c r="U53" s="216">
        <v>0</v>
      </c>
      <c r="V53" s="216">
        <v>0</v>
      </c>
      <c r="W53" s="216">
        <v>0</v>
      </c>
      <c r="X53" s="216">
        <v>0</v>
      </c>
      <c r="Y53" s="216">
        <v>0</v>
      </c>
      <c r="Z53" s="216">
        <v>0</v>
      </c>
      <c r="AA53" s="216">
        <v>0</v>
      </c>
      <c r="AB53" s="216">
        <v>0</v>
      </c>
      <c r="AC53" s="216">
        <v>0</v>
      </c>
    </row>
    <row r="54" spans="1:29" ht="14.25" hidden="1">
      <c r="A54" s="174" t="s">
        <v>63</v>
      </c>
      <c r="B54" s="108"/>
      <c r="C54" s="90"/>
      <c r="D54" s="95"/>
      <c r="E54" s="353"/>
      <c r="F54" s="216">
        <v>0</v>
      </c>
      <c r="G54" s="216">
        <v>0</v>
      </c>
      <c r="H54" s="216">
        <v>0</v>
      </c>
      <c r="I54" s="216">
        <v>0</v>
      </c>
      <c r="J54" s="216">
        <v>0</v>
      </c>
      <c r="K54" s="216">
        <v>0</v>
      </c>
      <c r="L54" s="216">
        <v>0</v>
      </c>
      <c r="M54" s="216">
        <v>0</v>
      </c>
      <c r="N54" s="216">
        <v>0</v>
      </c>
      <c r="O54" s="216">
        <v>0</v>
      </c>
      <c r="P54" s="212"/>
      <c r="Q54" s="216">
        <v>0</v>
      </c>
      <c r="R54" s="216">
        <v>0</v>
      </c>
      <c r="S54" s="216">
        <v>0</v>
      </c>
      <c r="T54" s="216">
        <v>0</v>
      </c>
      <c r="U54" s="216">
        <v>0</v>
      </c>
      <c r="V54" s="216">
        <v>0</v>
      </c>
      <c r="W54" s="216">
        <v>0</v>
      </c>
      <c r="X54" s="216">
        <v>0</v>
      </c>
      <c r="Y54" s="216">
        <v>0</v>
      </c>
      <c r="Z54" s="216">
        <v>0</v>
      </c>
      <c r="AA54" s="216">
        <v>0</v>
      </c>
      <c r="AB54" s="216">
        <v>0</v>
      </c>
      <c r="AC54" s="216">
        <v>0</v>
      </c>
    </row>
    <row r="55" spans="1:29" ht="14.25" hidden="1">
      <c r="A55" s="175" t="s">
        <v>1246</v>
      </c>
      <c r="B55" s="109" t="s">
        <v>1247</v>
      </c>
      <c r="C55" s="90" t="s">
        <v>839</v>
      </c>
      <c r="D55" s="99" t="s">
        <v>61</v>
      </c>
      <c r="E55" s="352">
        <v>211</v>
      </c>
      <c r="F55" s="216">
        <v>0</v>
      </c>
      <c r="G55" s="216">
        <v>0</v>
      </c>
      <c r="H55" s="216">
        <v>0</v>
      </c>
      <c r="I55" s="216">
        <v>0</v>
      </c>
      <c r="J55" s="216">
        <v>0</v>
      </c>
      <c r="K55" s="216">
        <v>0</v>
      </c>
      <c r="L55" s="216">
        <v>0</v>
      </c>
      <c r="M55" s="216">
        <v>0</v>
      </c>
      <c r="N55" s="216">
        <v>0</v>
      </c>
      <c r="O55" s="216">
        <v>0</v>
      </c>
      <c r="P55" s="208"/>
      <c r="Q55" s="216">
        <v>0</v>
      </c>
      <c r="R55" s="216">
        <v>0</v>
      </c>
      <c r="S55" s="216">
        <v>0</v>
      </c>
      <c r="T55" s="216">
        <v>0</v>
      </c>
      <c r="U55" s="216">
        <v>0</v>
      </c>
      <c r="V55" s="216">
        <v>0</v>
      </c>
      <c r="W55" s="216">
        <v>0</v>
      </c>
      <c r="X55" s="216">
        <v>0</v>
      </c>
      <c r="Y55" s="216">
        <v>0</v>
      </c>
      <c r="Z55" s="216">
        <v>0</v>
      </c>
      <c r="AA55" s="216">
        <v>0</v>
      </c>
      <c r="AB55" s="216">
        <v>0</v>
      </c>
      <c r="AC55" s="216">
        <v>0</v>
      </c>
    </row>
    <row r="56" spans="1:29" ht="33.75" hidden="1">
      <c r="A56" s="175" t="s">
        <v>860</v>
      </c>
      <c r="B56" s="109" t="s">
        <v>1248</v>
      </c>
      <c r="C56" s="90"/>
      <c r="D56" s="99" t="s">
        <v>61</v>
      </c>
      <c r="E56" s="352">
        <v>211</v>
      </c>
      <c r="F56" s="216">
        <v>0</v>
      </c>
      <c r="G56" s="216">
        <v>0</v>
      </c>
      <c r="H56" s="216">
        <v>0</v>
      </c>
      <c r="I56" s="216">
        <v>0</v>
      </c>
      <c r="J56" s="216">
        <v>0</v>
      </c>
      <c r="K56" s="216">
        <v>0</v>
      </c>
      <c r="L56" s="216">
        <v>0</v>
      </c>
      <c r="M56" s="216">
        <v>0</v>
      </c>
      <c r="N56" s="216">
        <v>0</v>
      </c>
      <c r="O56" s="216">
        <v>0</v>
      </c>
      <c r="P56" s="216">
        <v>0</v>
      </c>
      <c r="Q56" s="216">
        <v>0</v>
      </c>
      <c r="R56" s="216">
        <v>0</v>
      </c>
      <c r="S56" s="216">
        <v>0</v>
      </c>
      <c r="T56" s="216">
        <v>0</v>
      </c>
      <c r="U56" s="216">
        <v>0</v>
      </c>
      <c r="V56" s="216">
        <v>0</v>
      </c>
      <c r="W56" s="216">
        <v>0</v>
      </c>
      <c r="X56" s="216">
        <v>0</v>
      </c>
      <c r="Y56" s="216">
        <v>0</v>
      </c>
      <c r="Z56" s="216">
        <v>0</v>
      </c>
      <c r="AA56" s="216">
        <v>0</v>
      </c>
      <c r="AB56" s="216">
        <v>0</v>
      </c>
      <c r="AC56" s="216">
        <v>0</v>
      </c>
    </row>
    <row r="57" spans="1:29" ht="22.5" hidden="1">
      <c r="A57" s="175" t="s">
        <v>176</v>
      </c>
      <c r="B57" s="109" t="s">
        <v>1249</v>
      </c>
      <c r="C57" s="90"/>
      <c r="D57" s="99" t="s">
        <v>61</v>
      </c>
      <c r="E57" s="352">
        <v>211</v>
      </c>
      <c r="F57" s="216">
        <v>0</v>
      </c>
      <c r="G57" s="216">
        <v>0</v>
      </c>
      <c r="H57" s="216">
        <v>0</v>
      </c>
      <c r="I57" s="216">
        <v>0</v>
      </c>
      <c r="J57" s="216">
        <v>0</v>
      </c>
      <c r="K57" s="216">
        <v>0</v>
      </c>
      <c r="L57" s="216">
        <v>0</v>
      </c>
      <c r="M57" s="216">
        <v>0</v>
      </c>
      <c r="N57" s="216">
        <v>0</v>
      </c>
      <c r="O57" s="216">
        <v>0</v>
      </c>
      <c r="P57" s="216">
        <v>0</v>
      </c>
      <c r="Q57" s="216">
        <v>0</v>
      </c>
      <c r="R57" s="216">
        <v>0</v>
      </c>
      <c r="S57" s="216">
        <v>0</v>
      </c>
      <c r="T57" s="216">
        <v>0</v>
      </c>
      <c r="U57" s="216">
        <v>0</v>
      </c>
      <c r="V57" s="216">
        <v>0</v>
      </c>
      <c r="W57" s="216">
        <v>0</v>
      </c>
      <c r="X57" s="216">
        <v>0</v>
      </c>
      <c r="Y57" s="216">
        <v>0</v>
      </c>
      <c r="Z57" s="216">
        <v>0</v>
      </c>
      <c r="AA57" s="216">
        <v>0</v>
      </c>
      <c r="AB57" s="216">
        <v>0</v>
      </c>
      <c r="AC57" s="216">
        <v>0</v>
      </c>
    </row>
    <row r="58" spans="1:29" ht="14.25" hidden="1">
      <c r="A58" s="175" t="s">
        <v>842</v>
      </c>
      <c r="B58" s="109" t="s">
        <v>1250</v>
      </c>
      <c r="C58" s="90"/>
      <c r="D58" s="99" t="s">
        <v>61</v>
      </c>
      <c r="E58" s="352">
        <v>212</v>
      </c>
      <c r="F58" s="216">
        <v>0</v>
      </c>
      <c r="G58" s="216">
        <v>0</v>
      </c>
      <c r="H58" s="216">
        <v>0</v>
      </c>
      <c r="I58" s="216">
        <v>0</v>
      </c>
      <c r="J58" s="216">
        <v>0</v>
      </c>
      <c r="K58" s="216">
        <v>0</v>
      </c>
      <c r="L58" s="216">
        <v>0</v>
      </c>
      <c r="M58" s="216">
        <v>0</v>
      </c>
      <c r="N58" s="216">
        <v>0</v>
      </c>
      <c r="O58" s="216">
        <v>0</v>
      </c>
      <c r="P58" s="216">
        <v>0</v>
      </c>
      <c r="Q58" s="216">
        <v>0</v>
      </c>
      <c r="R58" s="216">
        <v>0</v>
      </c>
      <c r="S58" s="216">
        <v>0</v>
      </c>
      <c r="T58" s="216">
        <v>0</v>
      </c>
      <c r="U58" s="216">
        <v>0</v>
      </c>
      <c r="V58" s="216">
        <v>0</v>
      </c>
      <c r="W58" s="216">
        <v>0</v>
      </c>
      <c r="X58" s="216">
        <v>0</v>
      </c>
      <c r="Y58" s="216">
        <v>0</v>
      </c>
      <c r="Z58" s="216">
        <v>0</v>
      </c>
      <c r="AA58" s="216">
        <v>0</v>
      </c>
      <c r="AB58" s="216">
        <v>0</v>
      </c>
      <c r="AC58" s="216">
        <v>0</v>
      </c>
    </row>
    <row r="59" spans="1:29" ht="33.75" hidden="1">
      <c r="A59" s="175" t="s">
        <v>860</v>
      </c>
      <c r="B59" s="109" t="s">
        <v>1251</v>
      </c>
      <c r="C59" s="90"/>
      <c r="D59" s="99" t="s">
        <v>61</v>
      </c>
      <c r="E59" s="352">
        <v>212</v>
      </c>
      <c r="F59" s="216">
        <v>0</v>
      </c>
      <c r="G59" s="216">
        <v>0</v>
      </c>
      <c r="H59" s="216">
        <v>0</v>
      </c>
      <c r="I59" s="216">
        <v>0</v>
      </c>
      <c r="J59" s="216">
        <v>0</v>
      </c>
      <c r="K59" s="216">
        <v>0</v>
      </c>
      <c r="L59" s="216">
        <v>0</v>
      </c>
      <c r="M59" s="216">
        <v>0</v>
      </c>
      <c r="N59" s="216">
        <v>0</v>
      </c>
      <c r="O59" s="216">
        <v>0</v>
      </c>
      <c r="P59" s="216">
        <v>0</v>
      </c>
      <c r="Q59" s="216">
        <v>0</v>
      </c>
      <c r="R59" s="216">
        <v>0</v>
      </c>
      <c r="S59" s="216">
        <v>0</v>
      </c>
      <c r="T59" s="216">
        <v>0</v>
      </c>
      <c r="U59" s="216">
        <v>0</v>
      </c>
      <c r="V59" s="216">
        <v>0</v>
      </c>
      <c r="W59" s="216">
        <v>0</v>
      </c>
      <c r="X59" s="216">
        <v>0</v>
      </c>
      <c r="Y59" s="216">
        <v>0</v>
      </c>
      <c r="Z59" s="216">
        <v>0</v>
      </c>
      <c r="AA59" s="216">
        <v>0</v>
      </c>
      <c r="AB59" s="216">
        <v>0</v>
      </c>
      <c r="AC59" s="216">
        <v>0</v>
      </c>
    </row>
    <row r="60" spans="1:29" ht="22.5" hidden="1">
      <c r="A60" s="175" t="s">
        <v>176</v>
      </c>
      <c r="B60" s="109" t="s">
        <v>1252</v>
      </c>
      <c r="C60" s="90"/>
      <c r="D60" s="99" t="s">
        <v>61</v>
      </c>
      <c r="E60" s="352">
        <v>212</v>
      </c>
      <c r="F60" s="216">
        <v>0</v>
      </c>
      <c r="G60" s="216">
        <v>0</v>
      </c>
      <c r="H60" s="216">
        <v>0</v>
      </c>
      <c r="I60" s="216">
        <v>0</v>
      </c>
      <c r="J60" s="216">
        <v>0</v>
      </c>
      <c r="K60" s="216">
        <v>0</v>
      </c>
      <c r="L60" s="216">
        <v>0</v>
      </c>
      <c r="M60" s="216">
        <v>0</v>
      </c>
      <c r="N60" s="216">
        <v>0</v>
      </c>
      <c r="O60" s="216">
        <v>0</v>
      </c>
      <c r="P60" s="216">
        <v>0</v>
      </c>
      <c r="Q60" s="216">
        <v>0</v>
      </c>
      <c r="R60" s="216">
        <v>0</v>
      </c>
      <c r="S60" s="216">
        <v>0</v>
      </c>
      <c r="T60" s="216">
        <v>0</v>
      </c>
      <c r="U60" s="216">
        <v>0</v>
      </c>
      <c r="V60" s="216">
        <v>0</v>
      </c>
      <c r="W60" s="216">
        <v>0</v>
      </c>
      <c r="X60" s="216">
        <v>0</v>
      </c>
      <c r="Y60" s="216">
        <v>0</v>
      </c>
      <c r="Z60" s="216">
        <v>0</v>
      </c>
      <c r="AA60" s="216">
        <v>0</v>
      </c>
      <c r="AB60" s="216">
        <v>0</v>
      </c>
      <c r="AC60" s="216">
        <v>0</v>
      </c>
    </row>
    <row r="61" spans="1:29" ht="22.5" hidden="1">
      <c r="A61" s="176" t="s">
        <v>866</v>
      </c>
      <c r="B61" s="106" t="s">
        <v>1253</v>
      </c>
      <c r="C61" s="90" t="s">
        <v>848</v>
      </c>
      <c r="D61" s="106" t="s">
        <v>61</v>
      </c>
      <c r="E61" s="354">
        <v>213</v>
      </c>
      <c r="F61" s="216">
        <v>0</v>
      </c>
      <c r="G61" s="216">
        <v>0</v>
      </c>
      <c r="H61" s="216">
        <v>0</v>
      </c>
      <c r="I61" s="216">
        <v>0</v>
      </c>
      <c r="J61" s="216">
        <v>0</v>
      </c>
      <c r="K61" s="216">
        <v>0</v>
      </c>
      <c r="L61" s="216">
        <v>0</v>
      </c>
      <c r="M61" s="216">
        <v>0</v>
      </c>
      <c r="N61" s="216">
        <v>0</v>
      </c>
      <c r="O61" s="216">
        <v>0</v>
      </c>
      <c r="P61" s="216">
        <v>0</v>
      </c>
      <c r="Q61" s="216">
        <v>0</v>
      </c>
      <c r="R61" s="216">
        <v>0</v>
      </c>
      <c r="S61" s="216">
        <v>0</v>
      </c>
      <c r="T61" s="216">
        <v>0</v>
      </c>
      <c r="U61" s="216">
        <v>0</v>
      </c>
      <c r="V61" s="216">
        <v>0</v>
      </c>
      <c r="W61" s="216">
        <v>0</v>
      </c>
      <c r="X61" s="216">
        <v>0</v>
      </c>
      <c r="Y61" s="216">
        <v>0</v>
      </c>
      <c r="Z61" s="216">
        <v>0</v>
      </c>
      <c r="AA61" s="216">
        <v>0</v>
      </c>
      <c r="AB61" s="216">
        <v>0</v>
      </c>
      <c r="AC61" s="216">
        <v>0</v>
      </c>
    </row>
    <row r="62" spans="1:29" ht="33.75" hidden="1">
      <c r="A62" s="175" t="s">
        <v>860</v>
      </c>
      <c r="B62" s="99" t="s">
        <v>1254</v>
      </c>
      <c r="C62" s="90"/>
      <c r="D62" s="106" t="s">
        <v>61</v>
      </c>
      <c r="E62" s="352">
        <v>213</v>
      </c>
      <c r="F62" s="216">
        <v>0</v>
      </c>
      <c r="G62" s="216">
        <v>0</v>
      </c>
      <c r="H62" s="216">
        <v>0</v>
      </c>
      <c r="I62" s="216">
        <v>0</v>
      </c>
      <c r="J62" s="216">
        <v>0</v>
      </c>
      <c r="K62" s="216">
        <v>0</v>
      </c>
      <c r="L62" s="216">
        <v>0</v>
      </c>
      <c r="M62" s="216">
        <v>0</v>
      </c>
      <c r="N62" s="216">
        <v>0</v>
      </c>
      <c r="O62" s="216">
        <v>0</v>
      </c>
      <c r="P62" s="216">
        <v>0</v>
      </c>
      <c r="Q62" s="216">
        <v>0</v>
      </c>
      <c r="R62" s="216">
        <v>0</v>
      </c>
      <c r="S62" s="216">
        <v>0</v>
      </c>
      <c r="T62" s="216">
        <v>0</v>
      </c>
      <c r="U62" s="216">
        <v>0</v>
      </c>
      <c r="V62" s="216">
        <v>0</v>
      </c>
      <c r="W62" s="216">
        <v>0</v>
      </c>
      <c r="X62" s="216">
        <v>0</v>
      </c>
      <c r="Y62" s="216">
        <v>0</v>
      </c>
      <c r="Z62" s="216">
        <v>0</v>
      </c>
      <c r="AA62" s="216">
        <v>0</v>
      </c>
      <c r="AB62" s="216">
        <v>0</v>
      </c>
      <c r="AC62" s="216">
        <v>0</v>
      </c>
    </row>
    <row r="63" spans="1:29" ht="22.5" hidden="1">
      <c r="A63" s="175" t="s">
        <v>176</v>
      </c>
      <c r="B63" s="99" t="s">
        <v>1255</v>
      </c>
      <c r="C63" s="90"/>
      <c r="D63" s="106" t="s">
        <v>61</v>
      </c>
      <c r="E63" s="352">
        <v>213</v>
      </c>
      <c r="F63" s="216">
        <v>0</v>
      </c>
      <c r="G63" s="216">
        <v>0</v>
      </c>
      <c r="H63" s="216">
        <v>0</v>
      </c>
      <c r="I63" s="216">
        <v>0</v>
      </c>
      <c r="J63" s="216">
        <v>0</v>
      </c>
      <c r="K63" s="216">
        <v>0</v>
      </c>
      <c r="L63" s="216">
        <v>0</v>
      </c>
      <c r="M63" s="216">
        <v>0</v>
      </c>
      <c r="N63" s="216">
        <v>0</v>
      </c>
      <c r="O63" s="216">
        <v>0</v>
      </c>
      <c r="P63" s="216">
        <v>0</v>
      </c>
      <c r="Q63" s="216">
        <v>0</v>
      </c>
      <c r="R63" s="216">
        <v>0</v>
      </c>
      <c r="S63" s="216">
        <v>0</v>
      </c>
      <c r="T63" s="216">
        <v>0</v>
      </c>
      <c r="U63" s="216">
        <v>0</v>
      </c>
      <c r="V63" s="216">
        <v>0</v>
      </c>
      <c r="W63" s="216">
        <v>0</v>
      </c>
      <c r="X63" s="216">
        <v>0</v>
      </c>
      <c r="Y63" s="216">
        <v>0</v>
      </c>
      <c r="Z63" s="216">
        <v>0</v>
      </c>
      <c r="AA63" s="216">
        <v>0</v>
      </c>
      <c r="AB63" s="216">
        <v>0</v>
      </c>
      <c r="AC63" s="216">
        <v>0</v>
      </c>
    </row>
    <row r="64" spans="1:29" ht="33.75" hidden="1">
      <c r="A64" s="175" t="s">
        <v>851</v>
      </c>
      <c r="B64" s="99" t="s">
        <v>1256</v>
      </c>
      <c r="C64" s="90"/>
      <c r="D64" s="99" t="s">
        <v>61</v>
      </c>
      <c r="E64" s="99" t="s">
        <v>62</v>
      </c>
      <c r="F64" s="216">
        <v>0</v>
      </c>
      <c r="G64" s="216">
        <v>0</v>
      </c>
      <c r="H64" s="216">
        <v>0</v>
      </c>
      <c r="I64" s="216">
        <v>0</v>
      </c>
      <c r="J64" s="216">
        <v>0</v>
      </c>
      <c r="K64" s="216">
        <v>0</v>
      </c>
      <c r="L64" s="216">
        <v>0</v>
      </c>
      <c r="M64" s="216">
        <v>0</v>
      </c>
      <c r="N64" s="216">
        <v>0</v>
      </c>
      <c r="O64" s="216">
        <v>0</v>
      </c>
      <c r="P64" s="216">
        <v>0</v>
      </c>
      <c r="Q64" s="216">
        <v>0</v>
      </c>
      <c r="R64" s="216">
        <v>0</v>
      </c>
      <c r="S64" s="216">
        <v>0</v>
      </c>
      <c r="T64" s="216">
        <v>0</v>
      </c>
      <c r="U64" s="216">
        <v>0</v>
      </c>
      <c r="V64" s="216">
        <v>0</v>
      </c>
      <c r="W64" s="216">
        <v>0</v>
      </c>
      <c r="X64" s="216">
        <v>0</v>
      </c>
      <c r="Y64" s="216">
        <v>0</v>
      </c>
      <c r="Z64" s="216">
        <v>0</v>
      </c>
      <c r="AA64" s="216">
        <v>0</v>
      </c>
      <c r="AB64" s="216">
        <v>0</v>
      </c>
      <c r="AC64" s="216">
        <v>0</v>
      </c>
    </row>
    <row r="65" spans="1:29" ht="14.25" hidden="1">
      <c r="A65" s="174" t="s">
        <v>63</v>
      </c>
      <c r="B65" s="560" t="s">
        <v>1257</v>
      </c>
      <c r="C65" s="90"/>
      <c r="D65" s="510" t="s">
        <v>61</v>
      </c>
      <c r="E65" s="283"/>
      <c r="F65" s="216">
        <v>0</v>
      </c>
      <c r="G65" s="216">
        <v>0</v>
      </c>
      <c r="H65" s="216">
        <v>0</v>
      </c>
      <c r="I65" s="216">
        <v>0</v>
      </c>
      <c r="J65" s="216">
        <v>0</v>
      </c>
      <c r="K65" s="216">
        <v>0</v>
      </c>
      <c r="L65" s="216">
        <v>0</v>
      </c>
      <c r="M65" s="216">
        <v>0</v>
      </c>
      <c r="N65" s="216">
        <v>0</v>
      </c>
      <c r="O65" s="216">
        <v>0</v>
      </c>
      <c r="P65" s="216">
        <v>0</v>
      </c>
      <c r="Q65" s="216">
        <v>0</v>
      </c>
      <c r="R65" s="216">
        <v>0</v>
      </c>
      <c r="S65" s="216">
        <v>0</v>
      </c>
      <c r="T65" s="216">
        <v>0</v>
      </c>
      <c r="U65" s="216">
        <v>0</v>
      </c>
      <c r="V65" s="216">
        <v>0</v>
      </c>
      <c r="W65" s="216">
        <v>0</v>
      </c>
      <c r="X65" s="216">
        <v>0</v>
      </c>
      <c r="Y65" s="216">
        <v>0</v>
      </c>
      <c r="Z65" s="216">
        <v>0</v>
      </c>
      <c r="AA65" s="216">
        <v>0</v>
      </c>
      <c r="AB65" s="216">
        <v>0</v>
      </c>
      <c r="AC65" s="216">
        <v>0</v>
      </c>
    </row>
    <row r="66" spans="1:29" ht="14.25" hidden="1">
      <c r="A66" s="175" t="s">
        <v>837</v>
      </c>
      <c r="B66" s="561"/>
      <c r="C66" s="90"/>
      <c r="D66" s="511"/>
      <c r="E66" s="284" t="s">
        <v>67</v>
      </c>
      <c r="F66" s="216">
        <v>0</v>
      </c>
      <c r="G66" s="216">
        <v>0</v>
      </c>
      <c r="H66" s="216">
        <v>0</v>
      </c>
      <c r="I66" s="216">
        <v>0</v>
      </c>
      <c r="J66" s="216">
        <v>0</v>
      </c>
      <c r="K66" s="216">
        <v>0</v>
      </c>
      <c r="L66" s="216">
        <v>0</v>
      </c>
      <c r="M66" s="216">
        <v>0</v>
      </c>
      <c r="N66" s="216">
        <v>0</v>
      </c>
      <c r="O66" s="216">
        <v>0</v>
      </c>
      <c r="P66" s="216">
        <v>0</v>
      </c>
      <c r="Q66" s="216">
        <v>0</v>
      </c>
      <c r="R66" s="216">
        <v>0</v>
      </c>
      <c r="S66" s="216">
        <v>0</v>
      </c>
      <c r="T66" s="216">
        <v>0</v>
      </c>
      <c r="U66" s="216">
        <v>0</v>
      </c>
      <c r="V66" s="216">
        <v>0</v>
      </c>
      <c r="W66" s="216">
        <v>0</v>
      </c>
      <c r="X66" s="216">
        <v>0</v>
      </c>
      <c r="Y66" s="216">
        <v>0</v>
      </c>
      <c r="Z66" s="216">
        <v>0</v>
      </c>
      <c r="AA66" s="216">
        <v>0</v>
      </c>
      <c r="AB66" s="216">
        <v>0</v>
      </c>
      <c r="AC66" s="216">
        <v>0</v>
      </c>
    </row>
    <row r="67" spans="1:29" ht="14.25" hidden="1">
      <c r="A67" s="175" t="s">
        <v>842</v>
      </c>
      <c r="B67" s="99" t="s">
        <v>1258</v>
      </c>
      <c r="C67" s="90"/>
      <c r="D67" s="99" t="s">
        <v>61</v>
      </c>
      <c r="E67" s="99" t="s">
        <v>825</v>
      </c>
      <c r="F67" s="216">
        <v>0</v>
      </c>
      <c r="G67" s="216">
        <v>0</v>
      </c>
      <c r="H67" s="216">
        <v>0</v>
      </c>
      <c r="I67" s="216">
        <v>0</v>
      </c>
      <c r="J67" s="216">
        <v>0</v>
      </c>
      <c r="K67" s="216">
        <v>0</v>
      </c>
      <c r="L67" s="216">
        <v>0</v>
      </c>
      <c r="M67" s="216">
        <v>0</v>
      </c>
      <c r="N67" s="216">
        <v>0</v>
      </c>
      <c r="O67" s="216">
        <v>0</v>
      </c>
      <c r="P67" s="216">
        <v>0</v>
      </c>
      <c r="Q67" s="216">
        <v>0</v>
      </c>
      <c r="R67" s="216">
        <v>0</v>
      </c>
      <c r="S67" s="216">
        <v>0</v>
      </c>
      <c r="T67" s="216">
        <v>0</v>
      </c>
      <c r="U67" s="216">
        <v>0</v>
      </c>
      <c r="V67" s="216">
        <v>0</v>
      </c>
      <c r="W67" s="216">
        <v>0</v>
      </c>
      <c r="X67" s="216">
        <v>0</v>
      </c>
      <c r="Y67" s="216">
        <v>0</v>
      </c>
      <c r="Z67" s="216">
        <v>0</v>
      </c>
      <c r="AA67" s="216">
        <v>0</v>
      </c>
      <c r="AB67" s="216">
        <v>0</v>
      </c>
      <c r="AC67" s="216">
        <v>0</v>
      </c>
    </row>
    <row r="68" spans="1:29" ht="22.5" hidden="1">
      <c r="A68" s="176" t="s">
        <v>846</v>
      </c>
      <c r="B68" s="99" t="s">
        <v>1259</v>
      </c>
      <c r="C68" s="90"/>
      <c r="D68" s="106" t="s">
        <v>61</v>
      </c>
      <c r="E68" s="99" t="s">
        <v>831</v>
      </c>
      <c r="F68" s="216">
        <v>0</v>
      </c>
      <c r="G68" s="216">
        <v>0</v>
      </c>
      <c r="H68" s="216">
        <v>0</v>
      </c>
      <c r="I68" s="216">
        <v>0</v>
      </c>
      <c r="J68" s="216">
        <v>0</v>
      </c>
      <c r="K68" s="216">
        <v>0</v>
      </c>
      <c r="L68" s="216">
        <v>0</v>
      </c>
      <c r="M68" s="216">
        <v>0</v>
      </c>
      <c r="N68" s="216">
        <v>0</v>
      </c>
      <c r="O68" s="216">
        <v>0</v>
      </c>
      <c r="P68" s="216">
        <v>0</v>
      </c>
      <c r="Q68" s="216">
        <v>0</v>
      </c>
      <c r="R68" s="216">
        <v>0</v>
      </c>
      <c r="S68" s="216">
        <v>0</v>
      </c>
      <c r="T68" s="216">
        <v>0</v>
      </c>
      <c r="U68" s="216">
        <v>0</v>
      </c>
      <c r="V68" s="216">
        <v>0</v>
      </c>
      <c r="W68" s="216">
        <v>0</v>
      </c>
      <c r="X68" s="216">
        <v>0</v>
      </c>
      <c r="Y68" s="216">
        <v>0</v>
      </c>
      <c r="Z68" s="216">
        <v>0</v>
      </c>
      <c r="AA68" s="216">
        <v>0</v>
      </c>
      <c r="AB68" s="216">
        <v>0</v>
      </c>
      <c r="AC68" s="216">
        <v>0</v>
      </c>
    </row>
    <row r="69" spans="1:29" ht="67.5">
      <c r="A69" s="175" t="s">
        <v>1260</v>
      </c>
      <c r="B69" s="64" t="s">
        <v>1261</v>
      </c>
      <c r="C69" s="90"/>
      <c r="D69" s="64" t="s">
        <v>61</v>
      </c>
      <c r="E69" s="64" t="s">
        <v>62</v>
      </c>
      <c r="F69" s="322">
        <f>534710+2000</f>
        <v>536710</v>
      </c>
      <c r="G69" s="225">
        <v>0</v>
      </c>
      <c r="H69" s="216">
        <v>0</v>
      </c>
      <c r="I69" s="216">
        <v>0</v>
      </c>
      <c r="J69" s="216">
        <v>0</v>
      </c>
      <c r="K69" s="216">
        <v>0</v>
      </c>
      <c r="L69" s="216">
        <v>0</v>
      </c>
      <c r="M69" s="216">
        <v>0</v>
      </c>
      <c r="N69" s="216">
        <v>0</v>
      </c>
      <c r="O69" s="216">
        <v>0</v>
      </c>
      <c r="P69" s="322">
        <f>РАСХОДЫ!K23+РАСХОДЫ!K49</f>
        <v>536709</v>
      </c>
      <c r="Q69" s="225">
        <v>0</v>
      </c>
      <c r="R69" s="322">
        <f>AB69</f>
        <v>319566.78</v>
      </c>
      <c r="S69" s="225">
        <v>0</v>
      </c>
      <c r="T69" s="216">
        <v>0</v>
      </c>
      <c r="U69" s="216">
        <v>0</v>
      </c>
      <c r="V69" s="216">
        <v>0</v>
      </c>
      <c r="W69" s="216">
        <v>0</v>
      </c>
      <c r="X69" s="216">
        <v>0</v>
      </c>
      <c r="Y69" s="216">
        <v>0</v>
      </c>
      <c r="Z69" s="216">
        <v>0</v>
      </c>
      <c r="AA69" s="216">
        <v>0</v>
      </c>
      <c r="AB69" s="322">
        <f>РАСХОДЫ!L23+РАСХОДЫ!L49</f>
        <v>319566.78</v>
      </c>
      <c r="AC69" s="225">
        <v>0</v>
      </c>
    </row>
    <row r="70" spans="1:29" ht="14.25" customHeight="1">
      <c r="A70" s="174" t="s">
        <v>63</v>
      </c>
      <c r="B70" s="95"/>
      <c r="C70" s="498"/>
      <c r="D70" s="510" t="s">
        <v>61</v>
      </c>
      <c r="E70" s="510" t="s">
        <v>67</v>
      </c>
      <c r="F70" s="531">
        <f>P70</f>
        <v>297009</v>
      </c>
      <c r="G70" s="506">
        <v>0</v>
      </c>
      <c r="H70" s="355"/>
      <c r="I70" s="356"/>
      <c r="J70" s="355"/>
      <c r="K70" s="356"/>
      <c r="L70" s="355"/>
      <c r="M70" s="356"/>
      <c r="N70" s="355"/>
      <c r="O70" s="356"/>
      <c r="P70" s="531">
        <f>РАСХОДЫ!K29</f>
        <v>297009</v>
      </c>
      <c r="Q70" s="506">
        <v>0</v>
      </c>
      <c r="R70" s="531">
        <f>AB70</f>
        <v>239257.13</v>
      </c>
      <c r="S70" s="506">
        <v>0</v>
      </c>
      <c r="T70" s="531"/>
      <c r="U70" s="531"/>
      <c r="V70" s="531"/>
      <c r="W70" s="531"/>
      <c r="X70" s="531"/>
      <c r="Y70" s="531"/>
      <c r="Z70" s="531"/>
      <c r="AA70" s="531"/>
      <c r="AB70" s="531">
        <f>РАСХОДЫ!L29</f>
        <v>239257.13</v>
      </c>
      <c r="AC70" s="506">
        <v>0</v>
      </c>
    </row>
    <row r="71" spans="1:29" ht="14.25">
      <c r="A71" s="175" t="s">
        <v>1246</v>
      </c>
      <c r="B71" s="99" t="s">
        <v>1262</v>
      </c>
      <c r="C71" s="499"/>
      <c r="D71" s="511"/>
      <c r="E71" s="511"/>
      <c r="F71" s="532"/>
      <c r="G71" s="507"/>
      <c r="H71" s="216">
        <v>0</v>
      </c>
      <c r="I71" s="216">
        <v>0</v>
      </c>
      <c r="J71" s="216">
        <v>0</v>
      </c>
      <c r="K71" s="216">
        <v>0</v>
      </c>
      <c r="L71" s="216">
        <v>0</v>
      </c>
      <c r="M71" s="216">
        <v>0</v>
      </c>
      <c r="N71" s="216">
        <v>0</v>
      </c>
      <c r="O71" s="216">
        <v>0</v>
      </c>
      <c r="P71" s="532"/>
      <c r="Q71" s="507">
        <v>0</v>
      </c>
      <c r="R71" s="532"/>
      <c r="S71" s="507"/>
      <c r="T71" s="532">
        <v>0</v>
      </c>
      <c r="U71" s="532">
        <v>0</v>
      </c>
      <c r="V71" s="532">
        <v>0</v>
      </c>
      <c r="W71" s="532">
        <v>0</v>
      </c>
      <c r="X71" s="532">
        <v>0</v>
      </c>
      <c r="Y71" s="532">
        <v>0</v>
      </c>
      <c r="Z71" s="532">
        <v>0</v>
      </c>
      <c r="AA71" s="532">
        <v>0</v>
      </c>
      <c r="AB71" s="532"/>
      <c r="AC71" s="507"/>
    </row>
    <row r="72" spans="1:29" ht="14.25">
      <c r="A72" s="175" t="s">
        <v>842</v>
      </c>
      <c r="B72" s="64" t="s">
        <v>1263</v>
      </c>
      <c r="C72" s="90"/>
      <c r="D72" s="64" t="s">
        <v>61</v>
      </c>
      <c r="E72" s="99" t="s">
        <v>825</v>
      </c>
      <c r="F72" s="222">
        <f>P72</f>
        <v>0</v>
      </c>
      <c r="G72" s="294">
        <v>0</v>
      </c>
      <c r="H72" s="287">
        <v>0</v>
      </c>
      <c r="I72" s="287">
        <v>0</v>
      </c>
      <c r="J72" s="287">
        <v>0</v>
      </c>
      <c r="K72" s="287">
        <v>0</v>
      </c>
      <c r="L72" s="287">
        <v>0</v>
      </c>
      <c r="M72" s="287">
        <v>0</v>
      </c>
      <c r="N72" s="287">
        <v>0</v>
      </c>
      <c r="O72" s="287">
        <v>0</v>
      </c>
      <c r="P72" s="222">
        <v>0</v>
      </c>
      <c r="Q72" s="294">
        <v>0</v>
      </c>
      <c r="R72" s="295">
        <v>0</v>
      </c>
      <c r="S72" s="294">
        <v>0</v>
      </c>
      <c r="T72" s="287">
        <v>0</v>
      </c>
      <c r="U72" s="287">
        <v>0</v>
      </c>
      <c r="V72" s="287">
        <v>0</v>
      </c>
      <c r="W72" s="287">
        <v>0</v>
      </c>
      <c r="X72" s="287">
        <v>0</v>
      </c>
      <c r="Y72" s="287">
        <v>0</v>
      </c>
      <c r="Z72" s="287">
        <v>0</v>
      </c>
      <c r="AA72" s="287">
        <v>0</v>
      </c>
      <c r="AB72" s="295">
        <v>0</v>
      </c>
      <c r="AC72" s="294">
        <v>0</v>
      </c>
    </row>
    <row r="73" spans="1:29" ht="22.5">
      <c r="A73" s="176" t="s">
        <v>866</v>
      </c>
      <c r="B73" s="64" t="s">
        <v>1264</v>
      </c>
      <c r="C73" s="90"/>
      <c r="D73" s="64" t="s">
        <v>61</v>
      </c>
      <c r="E73" s="64" t="s">
        <v>831</v>
      </c>
      <c r="F73" s="231">
        <f>P73</f>
        <v>89700</v>
      </c>
      <c r="G73" s="225">
        <v>0</v>
      </c>
      <c r="H73" s="216">
        <v>0</v>
      </c>
      <c r="I73" s="216">
        <v>0</v>
      </c>
      <c r="J73" s="216">
        <v>0</v>
      </c>
      <c r="K73" s="216">
        <v>0</v>
      </c>
      <c r="L73" s="216">
        <v>0</v>
      </c>
      <c r="M73" s="216">
        <v>0</v>
      </c>
      <c r="N73" s="216">
        <v>0</v>
      </c>
      <c r="O73" s="216">
        <v>0</v>
      </c>
      <c r="P73" s="231">
        <f>РАСХОДЫ!K30</f>
        <v>89700</v>
      </c>
      <c r="Q73" s="225">
        <v>0</v>
      </c>
      <c r="R73" s="222">
        <f>AB73</f>
        <v>69823.65</v>
      </c>
      <c r="S73" s="225">
        <v>0</v>
      </c>
      <c r="T73" s="216">
        <v>0</v>
      </c>
      <c r="U73" s="216">
        <v>0</v>
      </c>
      <c r="V73" s="216">
        <v>0</v>
      </c>
      <c r="W73" s="216">
        <v>0</v>
      </c>
      <c r="X73" s="216">
        <v>0</v>
      </c>
      <c r="Y73" s="216">
        <v>0</v>
      </c>
      <c r="Z73" s="216">
        <v>0</v>
      </c>
      <c r="AA73" s="216">
        <v>0</v>
      </c>
      <c r="AB73" s="293">
        <f>РАСХОДЫ!L30</f>
        <v>69823.65</v>
      </c>
      <c r="AC73" s="225">
        <v>0</v>
      </c>
    </row>
    <row r="74" spans="1:29" ht="123.75" hidden="1">
      <c r="A74" s="173" t="s">
        <v>1265</v>
      </c>
      <c r="B74" s="111" t="s">
        <v>1266</v>
      </c>
      <c r="C74" s="91" t="s">
        <v>1267</v>
      </c>
      <c r="D74" s="118" t="s">
        <v>61</v>
      </c>
      <c r="E74" s="118" t="s">
        <v>62</v>
      </c>
      <c r="F74" s="216">
        <v>0</v>
      </c>
      <c r="G74" s="216">
        <v>0</v>
      </c>
      <c r="H74" s="216">
        <v>0</v>
      </c>
      <c r="I74" s="216">
        <v>0</v>
      </c>
      <c r="J74" s="216">
        <v>0</v>
      </c>
      <c r="K74" s="216">
        <v>0</v>
      </c>
      <c r="L74" s="216">
        <v>0</v>
      </c>
      <c r="M74" s="216">
        <v>0</v>
      </c>
      <c r="N74" s="216">
        <v>0</v>
      </c>
      <c r="O74" s="216">
        <v>0</v>
      </c>
      <c r="P74" s="216">
        <v>0</v>
      </c>
      <c r="Q74" s="216">
        <v>0</v>
      </c>
      <c r="R74" s="216">
        <v>0</v>
      </c>
      <c r="S74" s="216">
        <v>0</v>
      </c>
      <c r="T74" s="216">
        <v>0</v>
      </c>
      <c r="U74" s="216">
        <v>0</v>
      </c>
      <c r="V74" s="216">
        <v>0</v>
      </c>
      <c r="W74" s="216">
        <v>0</v>
      </c>
      <c r="X74" s="216">
        <v>0</v>
      </c>
      <c r="Y74" s="216">
        <v>0</v>
      </c>
      <c r="Z74" s="216">
        <v>0</v>
      </c>
      <c r="AA74" s="216">
        <v>0</v>
      </c>
      <c r="AB74" s="216">
        <v>0</v>
      </c>
      <c r="AC74" s="216">
        <v>0</v>
      </c>
    </row>
    <row r="75" spans="1:29" ht="14.25" hidden="1">
      <c r="A75" s="176" t="s">
        <v>1268</v>
      </c>
      <c r="B75" s="108"/>
      <c r="C75" s="91"/>
      <c r="D75" s="283"/>
      <c r="E75" s="283"/>
      <c r="F75" s="216">
        <v>0</v>
      </c>
      <c r="G75" s="216">
        <v>0</v>
      </c>
      <c r="H75" s="216">
        <v>0</v>
      </c>
      <c r="I75" s="216">
        <v>0</v>
      </c>
      <c r="J75" s="216">
        <v>0</v>
      </c>
      <c r="K75" s="216">
        <v>0</v>
      </c>
      <c r="L75" s="216">
        <v>0</v>
      </c>
      <c r="M75" s="216">
        <v>0</v>
      </c>
      <c r="N75" s="216">
        <v>0</v>
      </c>
      <c r="O75" s="216">
        <v>0</v>
      </c>
      <c r="P75" s="216">
        <v>0</v>
      </c>
      <c r="Q75" s="216">
        <v>0</v>
      </c>
      <c r="R75" s="216">
        <v>0</v>
      </c>
      <c r="S75" s="216">
        <v>0</v>
      </c>
      <c r="T75" s="216">
        <v>0</v>
      </c>
      <c r="U75" s="216">
        <v>0</v>
      </c>
      <c r="V75" s="216">
        <v>0</v>
      </c>
      <c r="W75" s="216">
        <v>0</v>
      </c>
      <c r="X75" s="216">
        <v>0</v>
      </c>
      <c r="Y75" s="216">
        <v>0</v>
      </c>
      <c r="Z75" s="216">
        <v>0</v>
      </c>
      <c r="AA75" s="216">
        <v>0</v>
      </c>
      <c r="AB75" s="216">
        <v>0</v>
      </c>
      <c r="AC75" s="216">
        <v>0</v>
      </c>
    </row>
    <row r="76" spans="1:29" ht="14.25" hidden="1">
      <c r="A76" s="176" t="s">
        <v>1269</v>
      </c>
      <c r="B76" s="99" t="s">
        <v>1270</v>
      </c>
      <c r="C76" s="91" t="s">
        <v>1271</v>
      </c>
      <c r="D76" s="99" t="s">
        <v>61</v>
      </c>
      <c r="E76" s="99" t="s">
        <v>67</v>
      </c>
      <c r="F76" s="216">
        <v>0</v>
      </c>
      <c r="G76" s="216">
        <v>0</v>
      </c>
      <c r="H76" s="216">
        <v>0</v>
      </c>
      <c r="I76" s="216">
        <v>0</v>
      </c>
      <c r="J76" s="216">
        <v>0</v>
      </c>
      <c r="K76" s="216">
        <v>0</v>
      </c>
      <c r="L76" s="216">
        <v>0</v>
      </c>
      <c r="M76" s="216">
        <v>0</v>
      </c>
      <c r="N76" s="216">
        <v>0</v>
      </c>
      <c r="O76" s="216">
        <v>0</v>
      </c>
      <c r="P76" s="216">
        <v>0</v>
      </c>
      <c r="Q76" s="216">
        <v>0</v>
      </c>
      <c r="R76" s="216">
        <v>0</v>
      </c>
      <c r="S76" s="216">
        <v>0</v>
      </c>
      <c r="T76" s="216">
        <v>0</v>
      </c>
      <c r="U76" s="216">
        <v>0</v>
      </c>
      <c r="V76" s="216">
        <v>0</v>
      </c>
      <c r="W76" s="216">
        <v>0</v>
      </c>
      <c r="X76" s="216">
        <v>0</v>
      </c>
      <c r="Y76" s="216">
        <v>0</v>
      </c>
      <c r="Z76" s="216">
        <v>0</v>
      </c>
      <c r="AA76" s="216">
        <v>0</v>
      </c>
      <c r="AB76" s="216">
        <v>0</v>
      </c>
      <c r="AC76" s="216">
        <v>0</v>
      </c>
    </row>
    <row r="77" spans="1:29" ht="14.25" hidden="1">
      <c r="A77" s="176" t="s">
        <v>1272</v>
      </c>
      <c r="B77" s="99" t="s">
        <v>1273</v>
      </c>
      <c r="C77" s="91"/>
      <c r="D77" s="99" t="s">
        <v>61</v>
      </c>
      <c r="E77" s="99" t="s">
        <v>825</v>
      </c>
      <c r="F77" s="216">
        <v>0</v>
      </c>
      <c r="G77" s="216">
        <v>0</v>
      </c>
      <c r="H77" s="216">
        <v>0</v>
      </c>
      <c r="I77" s="216">
        <v>0</v>
      </c>
      <c r="J77" s="216">
        <v>0</v>
      </c>
      <c r="K77" s="216">
        <v>0</v>
      </c>
      <c r="L77" s="216">
        <v>0</v>
      </c>
      <c r="M77" s="216">
        <v>0</v>
      </c>
      <c r="N77" s="216">
        <v>0</v>
      </c>
      <c r="O77" s="216">
        <v>0</v>
      </c>
      <c r="P77" s="216">
        <v>0</v>
      </c>
      <c r="Q77" s="216">
        <v>0</v>
      </c>
      <c r="R77" s="216">
        <v>0</v>
      </c>
      <c r="S77" s="216">
        <v>0</v>
      </c>
      <c r="T77" s="216">
        <v>0</v>
      </c>
      <c r="U77" s="216">
        <v>0</v>
      </c>
      <c r="V77" s="216">
        <v>0</v>
      </c>
      <c r="W77" s="216">
        <v>0</v>
      </c>
      <c r="X77" s="216">
        <v>0</v>
      </c>
      <c r="Y77" s="216">
        <v>0</v>
      </c>
      <c r="Z77" s="216">
        <v>0</v>
      </c>
      <c r="AA77" s="216">
        <v>0</v>
      </c>
      <c r="AB77" s="216">
        <v>0</v>
      </c>
      <c r="AC77" s="216">
        <v>0</v>
      </c>
    </row>
    <row r="78" spans="1:29" ht="22.5" hidden="1">
      <c r="A78" s="176" t="s">
        <v>1274</v>
      </c>
      <c r="B78" s="106" t="s">
        <v>1275</v>
      </c>
      <c r="C78" s="91" t="s">
        <v>1276</v>
      </c>
      <c r="D78" s="95" t="s">
        <v>61</v>
      </c>
      <c r="E78" s="95" t="s">
        <v>831</v>
      </c>
      <c r="F78" s="216">
        <v>0</v>
      </c>
      <c r="G78" s="216">
        <v>0</v>
      </c>
      <c r="H78" s="216">
        <v>0</v>
      </c>
      <c r="I78" s="216">
        <v>0</v>
      </c>
      <c r="J78" s="216">
        <v>0</v>
      </c>
      <c r="K78" s="216">
        <v>0</v>
      </c>
      <c r="L78" s="216">
        <v>0</v>
      </c>
      <c r="M78" s="216">
        <v>0</v>
      </c>
      <c r="N78" s="216">
        <v>0</v>
      </c>
      <c r="O78" s="216">
        <v>0</v>
      </c>
      <c r="P78" s="216">
        <v>0</v>
      </c>
      <c r="Q78" s="216">
        <v>0</v>
      </c>
      <c r="R78" s="216">
        <v>0</v>
      </c>
      <c r="S78" s="216">
        <v>0</v>
      </c>
      <c r="T78" s="216">
        <v>0</v>
      </c>
      <c r="U78" s="216">
        <v>0</v>
      </c>
      <c r="V78" s="216">
        <v>0</v>
      </c>
      <c r="W78" s="216">
        <v>0</v>
      </c>
      <c r="X78" s="216">
        <v>0</v>
      </c>
      <c r="Y78" s="216">
        <v>0</v>
      </c>
      <c r="Z78" s="216">
        <v>0</v>
      </c>
      <c r="AA78" s="216">
        <v>0</v>
      </c>
      <c r="AB78" s="216">
        <v>0</v>
      </c>
      <c r="AC78" s="216">
        <v>0</v>
      </c>
    </row>
    <row r="79" spans="1:29" ht="67.5" hidden="1">
      <c r="A79" s="171" t="s">
        <v>1277</v>
      </c>
      <c r="B79" s="112" t="s">
        <v>1278</v>
      </c>
      <c r="C79" s="153"/>
      <c r="D79" s="357" t="s">
        <v>1279</v>
      </c>
      <c r="E79" s="357" t="s">
        <v>62</v>
      </c>
      <c r="F79" s="225">
        <v>0</v>
      </c>
      <c r="G79" s="216">
        <v>0</v>
      </c>
      <c r="H79" s="216">
        <v>0</v>
      </c>
      <c r="I79" s="216">
        <v>0</v>
      </c>
      <c r="J79" s="216">
        <v>0</v>
      </c>
      <c r="K79" s="216">
        <v>0</v>
      </c>
      <c r="L79" s="216">
        <v>0</v>
      </c>
      <c r="M79" s="216">
        <v>0</v>
      </c>
      <c r="N79" s="216">
        <v>0</v>
      </c>
      <c r="O79" s="216">
        <v>0</v>
      </c>
      <c r="P79" s="216">
        <v>0</v>
      </c>
      <c r="Q79" s="216">
        <v>0</v>
      </c>
      <c r="R79" s="216">
        <v>0</v>
      </c>
      <c r="S79" s="216">
        <v>0</v>
      </c>
      <c r="T79" s="216">
        <v>0</v>
      </c>
      <c r="U79" s="216">
        <v>0</v>
      </c>
      <c r="V79" s="216">
        <v>0</v>
      </c>
      <c r="W79" s="216">
        <v>0</v>
      </c>
      <c r="X79" s="216">
        <v>0</v>
      </c>
      <c r="Y79" s="216">
        <v>0</v>
      </c>
      <c r="Z79" s="216">
        <v>0</v>
      </c>
      <c r="AA79" s="216">
        <v>0</v>
      </c>
      <c r="AB79" s="216">
        <v>0</v>
      </c>
      <c r="AC79" s="216">
        <v>0</v>
      </c>
    </row>
    <row r="80" spans="1:29" ht="22.5" hidden="1">
      <c r="A80" s="171" t="s">
        <v>1280</v>
      </c>
      <c r="B80" s="112" t="s">
        <v>1281</v>
      </c>
      <c r="C80" s="153"/>
      <c r="D80" s="357" t="s">
        <v>1282</v>
      </c>
      <c r="E80" s="357" t="s">
        <v>62</v>
      </c>
      <c r="F80" s="225">
        <v>0</v>
      </c>
      <c r="G80" s="216">
        <v>0</v>
      </c>
      <c r="H80" s="216">
        <v>0</v>
      </c>
      <c r="I80" s="216">
        <v>0</v>
      </c>
      <c r="J80" s="216">
        <v>0</v>
      </c>
      <c r="K80" s="216">
        <v>0</v>
      </c>
      <c r="L80" s="216">
        <v>0</v>
      </c>
      <c r="M80" s="216">
        <v>0</v>
      </c>
      <c r="N80" s="216">
        <v>0</v>
      </c>
      <c r="O80" s="216">
        <v>0</v>
      </c>
      <c r="P80" s="216">
        <v>0</v>
      </c>
      <c r="Q80" s="216">
        <v>0</v>
      </c>
      <c r="R80" s="216">
        <v>0</v>
      </c>
      <c r="S80" s="216">
        <v>0</v>
      </c>
      <c r="T80" s="216">
        <v>0</v>
      </c>
      <c r="U80" s="216">
        <v>0</v>
      </c>
      <c r="V80" s="216">
        <v>0</v>
      </c>
      <c r="W80" s="216">
        <v>0</v>
      </c>
      <c r="X80" s="216">
        <v>0</v>
      </c>
      <c r="Y80" s="216">
        <v>0</v>
      </c>
      <c r="Z80" s="216">
        <v>0</v>
      </c>
      <c r="AA80" s="216">
        <v>0</v>
      </c>
      <c r="AB80" s="216">
        <v>0</v>
      </c>
      <c r="AC80" s="216">
        <v>0</v>
      </c>
    </row>
    <row r="81" spans="1:29" ht="14.25" hidden="1">
      <c r="A81" s="177" t="s">
        <v>70</v>
      </c>
      <c r="B81" s="115"/>
      <c r="C81" s="153"/>
      <c r="D81" s="357"/>
      <c r="E81" s="357"/>
      <c r="F81" s="225">
        <v>0</v>
      </c>
      <c r="G81" s="216">
        <v>0</v>
      </c>
      <c r="H81" s="216">
        <v>0</v>
      </c>
      <c r="I81" s="216">
        <v>0</v>
      </c>
      <c r="J81" s="216">
        <v>0</v>
      </c>
      <c r="K81" s="216">
        <v>0</v>
      </c>
      <c r="L81" s="216">
        <v>0</v>
      </c>
      <c r="M81" s="216">
        <v>0</v>
      </c>
      <c r="N81" s="216">
        <v>0</v>
      </c>
      <c r="O81" s="216">
        <v>0</v>
      </c>
      <c r="P81" s="216">
        <v>0</v>
      </c>
      <c r="Q81" s="216">
        <v>0</v>
      </c>
      <c r="R81" s="216">
        <v>0</v>
      </c>
      <c r="S81" s="216">
        <v>0</v>
      </c>
      <c r="T81" s="216">
        <v>0</v>
      </c>
      <c r="U81" s="216">
        <v>0</v>
      </c>
      <c r="V81" s="216">
        <v>0</v>
      </c>
      <c r="W81" s="216">
        <v>0</v>
      </c>
      <c r="X81" s="216">
        <v>0</v>
      </c>
      <c r="Y81" s="216">
        <v>0</v>
      </c>
      <c r="Z81" s="216">
        <v>0</v>
      </c>
      <c r="AA81" s="216">
        <v>0</v>
      </c>
      <c r="AB81" s="216">
        <v>0</v>
      </c>
      <c r="AC81" s="216">
        <v>0</v>
      </c>
    </row>
    <row r="82" spans="1:29" ht="14.25" hidden="1">
      <c r="A82" s="176" t="s">
        <v>71</v>
      </c>
      <c r="B82" s="99" t="s">
        <v>72</v>
      </c>
      <c r="C82" s="91" t="s">
        <v>1271</v>
      </c>
      <c r="D82" s="64" t="s">
        <v>1282</v>
      </c>
      <c r="E82" s="64" t="s">
        <v>67</v>
      </c>
      <c r="F82" s="225">
        <v>0</v>
      </c>
      <c r="G82" s="216">
        <v>0</v>
      </c>
      <c r="H82" s="216">
        <v>0</v>
      </c>
      <c r="I82" s="216">
        <v>0</v>
      </c>
      <c r="J82" s="216">
        <v>0</v>
      </c>
      <c r="K82" s="216">
        <v>0</v>
      </c>
      <c r="L82" s="216">
        <v>0</v>
      </c>
      <c r="M82" s="216">
        <v>0</v>
      </c>
      <c r="N82" s="216">
        <v>0</v>
      </c>
      <c r="O82" s="216">
        <v>0</v>
      </c>
      <c r="P82" s="216">
        <v>0</v>
      </c>
      <c r="Q82" s="216">
        <v>0</v>
      </c>
      <c r="R82" s="216">
        <v>0</v>
      </c>
      <c r="S82" s="216">
        <v>0</v>
      </c>
      <c r="T82" s="216">
        <v>0</v>
      </c>
      <c r="U82" s="216">
        <v>0</v>
      </c>
      <c r="V82" s="216">
        <v>0</v>
      </c>
      <c r="W82" s="216">
        <v>0</v>
      </c>
      <c r="X82" s="216">
        <v>0</v>
      </c>
      <c r="Y82" s="216">
        <v>0</v>
      </c>
      <c r="Z82" s="216">
        <v>0</v>
      </c>
      <c r="AA82" s="216">
        <v>0</v>
      </c>
      <c r="AB82" s="216">
        <v>0</v>
      </c>
      <c r="AC82" s="216">
        <v>0</v>
      </c>
    </row>
    <row r="83" spans="1:29" ht="14.25" hidden="1">
      <c r="A83" s="176" t="s">
        <v>1272</v>
      </c>
      <c r="B83" s="99" t="s">
        <v>73</v>
      </c>
      <c r="C83" s="91"/>
      <c r="D83" s="99" t="s">
        <v>1282</v>
      </c>
      <c r="E83" s="99" t="s">
        <v>825</v>
      </c>
      <c r="F83" s="216">
        <v>0</v>
      </c>
      <c r="G83" s="216">
        <v>0</v>
      </c>
      <c r="H83" s="216">
        <v>0</v>
      </c>
      <c r="I83" s="216">
        <v>0</v>
      </c>
      <c r="J83" s="216">
        <v>0</v>
      </c>
      <c r="K83" s="216">
        <v>0</v>
      </c>
      <c r="L83" s="216">
        <v>0</v>
      </c>
      <c r="M83" s="216">
        <v>0</v>
      </c>
      <c r="N83" s="216">
        <v>0</v>
      </c>
      <c r="O83" s="216">
        <v>0</v>
      </c>
      <c r="P83" s="216">
        <v>0</v>
      </c>
      <c r="Q83" s="216">
        <v>0</v>
      </c>
      <c r="R83" s="216">
        <v>0</v>
      </c>
      <c r="S83" s="216">
        <v>0</v>
      </c>
      <c r="T83" s="216">
        <v>0</v>
      </c>
      <c r="U83" s="216">
        <v>0</v>
      </c>
      <c r="V83" s="216">
        <v>0</v>
      </c>
      <c r="W83" s="216">
        <v>0</v>
      </c>
      <c r="X83" s="216">
        <v>0</v>
      </c>
      <c r="Y83" s="216">
        <v>0</v>
      </c>
      <c r="Z83" s="216">
        <v>0</v>
      </c>
      <c r="AA83" s="216">
        <v>0</v>
      </c>
      <c r="AB83" s="216">
        <v>0</v>
      </c>
      <c r="AC83" s="216">
        <v>0</v>
      </c>
    </row>
    <row r="84" spans="1:29" ht="22.5" hidden="1">
      <c r="A84" s="176" t="s">
        <v>1274</v>
      </c>
      <c r="B84" s="106" t="s">
        <v>74</v>
      </c>
      <c r="C84" s="91" t="s">
        <v>1276</v>
      </c>
      <c r="D84" s="95" t="s">
        <v>1282</v>
      </c>
      <c r="E84" s="95" t="s">
        <v>831</v>
      </c>
      <c r="F84" s="216">
        <v>0</v>
      </c>
      <c r="G84" s="216">
        <v>0</v>
      </c>
      <c r="H84" s="216">
        <v>0</v>
      </c>
      <c r="I84" s="216">
        <v>0</v>
      </c>
      <c r="J84" s="216">
        <v>0</v>
      </c>
      <c r="K84" s="216">
        <v>0</v>
      </c>
      <c r="L84" s="216">
        <v>0</v>
      </c>
      <c r="M84" s="216">
        <v>0</v>
      </c>
      <c r="N84" s="216">
        <v>0</v>
      </c>
      <c r="O84" s="216">
        <v>0</v>
      </c>
      <c r="P84" s="216">
        <v>0</v>
      </c>
      <c r="Q84" s="216">
        <v>0</v>
      </c>
      <c r="R84" s="216">
        <v>0</v>
      </c>
      <c r="S84" s="216">
        <v>0</v>
      </c>
      <c r="T84" s="216">
        <v>0</v>
      </c>
      <c r="U84" s="216">
        <v>0</v>
      </c>
      <c r="V84" s="216">
        <v>0</v>
      </c>
      <c r="W84" s="216">
        <v>0</v>
      </c>
      <c r="X84" s="216">
        <v>0</v>
      </c>
      <c r="Y84" s="216">
        <v>0</v>
      </c>
      <c r="Z84" s="216">
        <v>0</v>
      </c>
      <c r="AA84" s="216">
        <v>0</v>
      </c>
      <c r="AB84" s="216">
        <v>0</v>
      </c>
      <c r="AC84" s="216">
        <v>0</v>
      </c>
    </row>
    <row r="85" spans="1:29" ht="22.5" hidden="1">
      <c r="A85" s="171" t="s">
        <v>75</v>
      </c>
      <c r="B85" s="112" t="s">
        <v>76</v>
      </c>
      <c r="C85" s="153"/>
      <c r="D85" s="358" t="s">
        <v>1282</v>
      </c>
      <c r="E85" s="358" t="s">
        <v>62</v>
      </c>
      <c r="F85" s="216">
        <v>0</v>
      </c>
      <c r="G85" s="216">
        <v>0</v>
      </c>
      <c r="H85" s="216">
        <v>0</v>
      </c>
      <c r="I85" s="216">
        <v>0</v>
      </c>
      <c r="J85" s="216">
        <v>0</v>
      </c>
      <c r="K85" s="216">
        <v>0</v>
      </c>
      <c r="L85" s="216">
        <v>0</v>
      </c>
      <c r="M85" s="216">
        <v>0</v>
      </c>
      <c r="N85" s="216">
        <v>0</v>
      </c>
      <c r="O85" s="216">
        <v>0</v>
      </c>
      <c r="P85" s="216">
        <v>0</v>
      </c>
      <c r="Q85" s="216">
        <v>0</v>
      </c>
      <c r="R85" s="216">
        <v>0</v>
      </c>
      <c r="S85" s="216">
        <v>0</v>
      </c>
      <c r="T85" s="216">
        <v>0</v>
      </c>
      <c r="U85" s="216">
        <v>0</v>
      </c>
      <c r="V85" s="216">
        <v>0</v>
      </c>
      <c r="W85" s="216">
        <v>0</v>
      </c>
      <c r="X85" s="216">
        <v>0</v>
      </c>
      <c r="Y85" s="216">
        <v>0</v>
      </c>
      <c r="Z85" s="216">
        <v>0</v>
      </c>
      <c r="AA85" s="216">
        <v>0</v>
      </c>
      <c r="AB85" s="216">
        <v>0</v>
      </c>
      <c r="AC85" s="216">
        <v>0</v>
      </c>
    </row>
    <row r="86" spans="1:29" ht="14.25" hidden="1">
      <c r="A86" s="177" t="s">
        <v>70</v>
      </c>
      <c r="B86" s="115"/>
      <c r="C86" s="153"/>
      <c r="D86" s="359"/>
      <c r="E86" s="360"/>
      <c r="F86" s="216">
        <v>0</v>
      </c>
      <c r="G86" s="216">
        <v>0</v>
      </c>
      <c r="H86" s="216">
        <v>0</v>
      </c>
      <c r="I86" s="216">
        <v>0</v>
      </c>
      <c r="J86" s="216">
        <v>0</v>
      </c>
      <c r="K86" s="216">
        <v>0</v>
      </c>
      <c r="L86" s="216">
        <v>0</v>
      </c>
      <c r="M86" s="216">
        <v>0</v>
      </c>
      <c r="N86" s="216">
        <v>0</v>
      </c>
      <c r="O86" s="216">
        <v>0</v>
      </c>
      <c r="P86" s="216">
        <v>0</v>
      </c>
      <c r="Q86" s="216">
        <v>0</v>
      </c>
      <c r="R86" s="216">
        <v>0</v>
      </c>
      <c r="S86" s="216">
        <v>0</v>
      </c>
      <c r="T86" s="216">
        <v>0</v>
      </c>
      <c r="U86" s="216">
        <v>0</v>
      </c>
      <c r="V86" s="216">
        <v>0</v>
      </c>
      <c r="W86" s="216">
        <v>0</v>
      </c>
      <c r="X86" s="216">
        <v>0</v>
      </c>
      <c r="Y86" s="216">
        <v>0</v>
      </c>
      <c r="Z86" s="216">
        <v>0</v>
      </c>
      <c r="AA86" s="216">
        <v>0</v>
      </c>
      <c r="AB86" s="216">
        <v>0</v>
      </c>
      <c r="AC86" s="216">
        <v>0</v>
      </c>
    </row>
    <row r="87" spans="1:29" ht="14.25" hidden="1">
      <c r="A87" s="176" t="s">
        <v>71</v>
      </c>
      <c r="B87" s="99" t="s">
        <v>77</v>
      </c>
      <c r="C87" s="91" t="s">
        <v>1271</v>
      </c>
      <c r="D87" s="99" t="s">
        <v>1282</v>
      </c>
      <c r="E87" s="352">
        <v>211</v>
      </c>
      <c r="F87" s="216">
        <v>0</v>
      </c>
      <c r="G87" s="216">
        <v>0</v>
      </c>
      <c r="H87" s="216">
        <v>0</v>
      </c>
      <c r="I87" s="216">
        <v>0</v>
      </c>
      <c r="J87" s="216">
        <v>0</v>
      </c>
      <c r="K87" s="216">
        <v>0</v>
      </c>
      <c r="L87" s="216">
        <v>0</v>
      </c>
      <c r="M87" s="216">
        <v>0</v>
      </c>
      <c r="N87" s="216">
        <v>0</v>
      </c>
      <c r="O87" s="216">
        <v>0</v>
      </c>
      <c r="P87" s="216">
        <v>0</v>
      </c>
      <c r="Q87" s="216">
        <v>0</v>
      </c>
      <c r="R87" s="216">
        <v>0</v>
      </c>
      <c r="S87" s="216">
        <v>0</v>
      </c>
      <c r="T87" s="216">
        <v>0</v>
      </c>
      <c r="U87" s="216">
        <v>0</v>
      </c>
      <c r="V87" s="216">
        <v>0</v>
      </c>
      <c r="W87" s="216">
        <v>0</v>
      </c>
      <c r="X87" s="216">
        <v>0</v>
      </c>
      <c r="Y87" s="216">
        <v>0</v>
      </c>
      <c r="Z87" s="216">
        <v>0</v>
      </c>
      <c r="AA87" s="216">
        <v>0</v>
      </c>
      <c r="AB87" s="216">
        <v>0</v>
      </c>
      <c r="AC87" s="216">
        <v>0</v>
      </c>
    </row>
    <row r="88" spans="1:29" ht="14.25" hidden="1">
      <c r="A88" s="176" t="s">
        <v>1272</v>
      </c>
      <c r="B88" s="99" t="s">
        <v>78</v>
      </c>
      <c r="C88" s="91"/>
      <c r="D88" s="99" t="s">
        <v>1282</v>
      </c>
      <c r="E88" s="352">
        <v>212</v>
      </c>
      <c r="F88" s="216">
        <v>0</v>
      </c>
      <c r="G88" s="216">
        <v>0</v>
      </c>
      <c r="H88" s="216">
        <v>0</v>
      </c>
      <c r="I88" s="216">
        <v>0</v>
      </c>
      <c r="J88" s="216">
        <v>0</v>
      </c>
      <c r="K88" s="216">
        <v>0</v>
      </c>
      <c r="L88" s="216">
        <v>0</v>
      </c>
      <c r="M88" s="216">
        <v>0</v>
      </c>
      <c r="N88" s="216">
        <v>0</v>
      </c>
      <c r="O88" s="216">
        <v>0</v>
      </c>
      <c r="P88" s="216">
        <v>0</v>
      </c>
      <c r="Q88" s="216">
        <v>0</v>
      </c>
      <c r="R88" s="216">
        <v>0</v>
      </c>
      <c r="S88" s="216">
        <v>0</v>
      </c>
      <c r="T88" s="216">
        <v>0</v>
      </c>
      <c r="U88" s="216">
        <v>0</v>
      </c>
      <c r="V88" s="216">
        <v>0</v>
      </c>
      <c r="W88" s="216">
        <v>0</v>
      </c>
      <c r="X88" s="216">
        <v>0</v>
      </c>
      <c r="Y88" s="216">
        <v>0</v>
      </c>
      <c r="Z88" s="216">
        <v>0</v>
      </c>
      <c r="AA88" s="216">
        <v>0</v>
      </c>
      <c r="AB88" s="216">
        <v>0</v>
      </c>
      <c r="AC88" s="216">
        <v>0</v>
      </c>
    </row>
    <row r="89" spans="1:29" ht="22.5" hidden="1">
      <c r="A89" s="176" t="s">
        <v>1274</v>
      </c>
      <c r="B89" s="106" t="s">
        <v>79</v>
      </c>
      <c r="C89" s="91" t="s">
        <v>1276</v>
      </c>
      <c r="D89" s="95" t="s">
        <v>1282</v>
      </c>
      <c r="E89" s="90">
        <v>213</v>
      </c>
      <c r="F89" s="216">
        <v>0</v>
      </c>
      <c r="G89" s="216">
        <v>0</v>
      </c>
      <c r="H89" s="216">
        <v>0</v>
      </c>
      <c r="I89" s="216">
        <v>0</v>
      </c>
      <c r="J89" s="216">
        <v>0</v>
      </c>
      <c r="K89" s="216">
        <v>0</v>
      </c>
      <c r="L89" s="216">
        <v>0</v>
      </c>
      <c r="M89" s="216">
        <v>0</v>
      </c>
      <c r="N89" s="216">
        <v>0</v>
      </c>
      <c r="O89" s="216">
        <v>0</v>
      </c>
      <c r="P89" s="216">
        <v>0</v>
      </c>
      <c r="Q89" s="216">
        <v>0</v>
      </c>
      <c r="R89" s="216">
        <v>0</v>
      </c>
      <c r="S89" s="216">
        <v>0</v>
      </c>
      <c r="T89" s="216">
        <v>0</v>
      </c>
      <c r="U89" s="216">
        <v>0</v>
      </c>
      <c r="V89" s="216">
        <v>0</v>
      </c>
      <c r="W89" s="216">
        <v>0</v>
      </c>
      <c r="X89" s="216">
        <v>0</v>
      </c>
      <c r="Y89" s="216">
        <v>0</v>
      </c>
      <c r="Z89" s="216">
        <v>0</v>
      </c>
      <c r="AA89" s="216">
        <v>0</v>
      </c>
      <c r="AB89" s="216">
        <v>0</v>
      </c>
      <c r="AC89" s="216">
        <v>0</v>
      </c>
    </row>
    <row r="90" spans="1:29" ht="33.75" hidden="1">
      <c r="A90" s="171" t="s">
        <v>181</v>
      </c>
      <c r="B90" s="129" t="s">
        <v>182</v>
      </c>
      <c r="C90" s="153"/>
      <c r="D90" s="358" t="s">
        <v>183</v>
      </c>
      <c r="E90" s="361" t="s">
        <v>62</v>
      </c>
      <c r="F90" s="216">
        <v>0</v>
      </c>
      <c r="G90" s="216">
        <v>0</v>
      </c>
      <c r="H90" s="216">
        <v>0</v>
      </c>
      <c r="I90" s="216">
        <v>0</v>
      </c>
      <c r="J90" s="216">
        <v>0</v>
      </c>
      <c r="K90" s="216">
        <v>0</v>
      </c>
      <c r="L90" s="216">
        <v>0</v>
      </c>
      <c r="M90" s="216">
        <v>0</v>
      </c>
      <c r="N90" s="216">
        <v>0</v>
      </c>
      <c r="O90" s="216">
        <v>0</v>
      </c>
      <c r="P90" s="216">
        <v>0</v>
      </c>
      <c r="Q90" s="216">
        <v>0</v>
      </c>
      <c r="R90" s="216">
        <v>0</v>
      </c>
      <c r="S90" s="216">
        <v>0</v>
      </c>
      <c r="T90" s="216">
        <v>0</v>
      </c>
      <c r="U90" s="216">
        <v>0</v>
      </c>
      <c r="V90" s="216">
        <v>0</v>
      </c>
      <c r="W90" s="216">
        <v>0</v>
      </c>
      <c r="X90" s="216">
        <v>0</v>
      </c>
      <c r="Y90" s="216">
        <v>0</v>
      </c>
      <c r="Z90" s="216">
        <v>0</v>
      </c>
      <c r="AA90" s="216">
        <v>0</v>
      </c>
      <c r="AB90" s="216">
        <v>0</v>
      </c>
      <c r="AC90" s="216">
        <v>0</v>
      </c>
    </row>
    <row r="91" spans="1:29" ht="22.5" hidden="1">
      <c r="A91" s="171" t="s">
        <v>184</v>
      </c>
      <c r="B91" s="112" t="s">
        <v>185</v>
      </c>
      <c r="C91" s="90"/>
      <c r="D91" s="358" t="s">
        <v>186</v>
      </c>
      <c r="E91" s="358" t="s">
        <v>62</v>
      </c>
      <c r="F91" s="216">
        <v>0</v>
      </c>
      <c r="G91" s="216">
        <v>0</v>
      </c>
      <c r="H91" s="216">
        <v>0</v>
      </c>
      <c r="I91" s="216">
        <v>0</v>
      </c>
      <c r="J91" s="216">
        <v>0</v>
      </c>
      <c r="K91" s="216">
        <v>0</v>
      </c>
      <c r="L91" s="216">
        <v>0</v>
      </c>
      <c r="M91" s="216">
        <v>0</v>
      </c>
      <c r="N91" s="216">
        <v>0</v>
      </c>
      <c r="O91" s="216">
        <v>0</v>
      </c>
      <c r="P91" s="216">
        <v>0</v>
      </c>
      <c r="Q91" s="216">
        <v>0</v>
      </c>
      <c r="R91" s="216">
        <v>0</v>
      </c>
      <c r="S91" s="216">
        <v>0</v>
      </c>
      <c r="T91" s="216">
        <v>0</v>
      </c>
      <c r="U91" s="216">
        <v>0</v>
      </c>
      <c r="V91" s="216">
        <v>0</v>
      </c>
      <c r="W91" s="216">
        <v>0</v>
      </c>
      <c r="X91" s="216">
        <v>0</v>
      </c>
      <c r="Y91" s="216">
        <v>0</v>
      </c>
      <c r="Z91" s="216">
        <v>0</v>
      </c>
      <c r="AA91" s="216">
        <v>0</v>
      </c>
      <c r="AB91" s="216">
        <v>0</v>
      </c>
      <c r="AC91" s="216">
        <v>0</v>
      </c>
    </row>
    <row r="92" spans="1:29" ht="56.25">
      <c r="A92" s="171" t="s">
        <v>187</v>
      </c>
      <c r="B92" s="292" t="s">
        <v>188</v>
      </c>
      <c r="C92" s="153"/>
      <c r="D92" s="357" t="s">
        <v>189</v>
      </c>
      <c r="E92" s="357" t="s">
        <v>62</v>
      </c>
      <c r="F92" s="218">
        <f>G92</f>
        <v>399444</v>
      </c>
      <c r="G92" s="218">
        <f>P92</f>
        <v>399444</v>
      </c>
      <c r="H92" s="218">
        <v>0</v>
      </c>
      <c r="I92" s="218"/>
      <c r="J92" s="218">
        <v>0</v>
      </c>
      <c r="K92" s="218">
        <v>0</v>
      </c>
      <c r="L92" s="218">
        <v>0</v>
      </c>
      <c r="M92" s="218">
        <v>0</v>
      </c>
      <c r="N92" s="218">
        <v>0</v>
      </c>
      <c r="O92" s="218">
        <v>0</v>
      </c>
      <c r="P92" s="218">
        <f>Q92</f>
        <v>399444</v>
      </c>
      <c r="Q92" s="218">
        <f>РАСХОДЫ!K184</f>
        <v>399444</v>
      </c>
      <c r="R92" s="218">
        <f>AB92</f>
        <v>335006.13</v>
      </c>
      <c r="S92" s="218">
        <f>R92</f>
        <v>335006.13</v>
      </c>
      <c r="T92" s="218">
        <v>0</v>
      </c>
      <c r="U92" s="218">
        <v>0</v>
      </c>
      <c r="V92" s="218">
        <v>0</v>
      </c>
      <c r="W92" s="218">
        <v>0</v>
      </c>
      <c r="X92" s="218">
        <v>0</v>
      </c>
      <c r="Y92" s="218">
        <v>0</v>
      </c>
      <c r="Z92" s="218">
        <v>0</v>
      </c>
      <c r="AA92" s="218">
        <v>0</v>
      </c>
      <c r="AB92" s="218">
        <f>РАСХОДЫ!L184</f>
        <v>335006.13</v>
      </c>
      <c r="AC92" s="218">
        <f>AB92</f>
        <v>335006.13</v>
      </c>
    </row>
    <row r="93" spans="1:29" ht="56.25" hidden="1">
      <c r="A93" s="178" t="s">
        <v>731</v>
      </c>
      <c r="B93" s="118" t="s">
        <v>732</v>
      </c>
      <c r="C93" s="124"/>
      <c r="D93" s="284" t="s">
        <v>61</v>
      </c>
      <c r="E93" s="284" t="s">
        <v>62</v>
      </c>
      <c r="F93" s="216">
        <v>0</v>
      </c>
      <c r="G93" s="218">
        <v>0</v>
      </c>
      <c r="H93" s="218">
        <v>0</v>
      </c>
      <c r="I93" s="218">
        <v>0</v>
      </c>
      <c r="J93" s="218">
        <v>0</v>
      </c>
      <c r="K93" s="218">
        <v>0</v>
      </c>
      <c r="L93" s="218">
        <v>0</v>
      </c>
      <c r="M93" s="218">
        <v>0</v>
      </c>
      <c r="N93" s="218">
        <v>0</v>
      </c>
      <c r="O93" s="218">
        <v>0</v>
      </c>
      <c r="P93" s="218">
        <v>0</v>
      </c>
      <c r="Q93" s="218">
        <v>0</v>
      </c>
      <c r="R93" s="218">
        <v>0</v>
      </c>
      <c r="S93" s="218">
        <v>0</v>
      </c>
      <c r="T93" s="218">
        <v>0</v>
      </c>
      <c r="U93" s="218">
        <v>0</v>
      </c>
      <c r="V93" s="218">
        <v>0</v>
      </c>
      <c r="W93" s="218">
        <v>0</v>
      </c>
      <c r="X93" s="218">
        <v>0</v>
      </c>
      <c r="Y93" s="218">
        <v>0</v>
      </c>
      <c r="Z93" s="218">
        <v>0</v>
      </c>
      <c r="AA93" s="218">
        <v>0</v>
      </c>
      <c r="AB93" s="218">
        <v>0</v>
      </c>
      <c r="AC93" s="218">
        <v>0</v>
      </c>
    </row>
    <row r="94" spans="1:29" ht="56.25">
      <c r="A94" s="178" t="s">
        <v>733</v>
      </c>
      <c r="B94" s="118" t="s">
        <v>734</v>
      </c>
      <c r="C94" s="124"/>
      <c r="D94" s="65" t="s">
        <v>61</v>
      </c>
      <c r="E94" s="118" t="s">
        <v>62</v>
      </c>
      <c r="F94" s="218">
        <f>P94</f>
        <v>936153</v>
      </c>
      <c r="G94" s="218">
        <f>РАСХОДЫ!K183</f>
        <v>399444</v>
      </c>
      <c r="H94" s="218">
        <v>0</v>
      </c>
      <c r="I94" s="218">
        <v>0</v>
      </c>
      <c r="J94" s="218">
        <v>0</v>
      </c>
      <c r="K94" s="218">
        <v>0</v>
      </c>
      <c r="L94" s="218">
        <v>0</v>
      </c>
      <c r="M94" s="218">
        <v>0</v>
      </c>
      <c r="N94" s="218">
        <v>0</v>
      </c>
      <c r="O94" s="218">
        <v>0</v>
      </c>
      <c r="P94" s="218">
        <f>РАСХОДЫ!K183+РАСХОДЫ!K20</f>
        <v>936153</v>
      </c>
      <c r="Q94" s="218">
        <f>G94</f>
        <v>399444</v>
      </c>
      <c r="R94" s="218">
        <f>AB94</f>
        <v>652572.91</v>
      </c>
      <c r="S94" s="218">
        <f>AC94</f>
        <v>335006.13</v>
      </c>
      <c r="T94" s="218">
        <v>0</v>
      </c>
      <c r="U94" s="218">
        <v>0</v>
      </c>
      <c r="V94" s="218">
        <v>0</v>
      </c>
      <c r="W94" s="218">
        <v>0</v>
      </c>
      <c r="X94" s="218">
        <v>0</v>
      </c>
      <c r="Y94" s="218">
        <v>0</v>
      </c>
      <c r="Z94" s="218">
        <v>0</v>
      </c>
      <c r="AA94" s="218">
        <v>0</v>
      </c>
      <c r="AB94" s="218">
        <f>РАСХОДЫ!L19+РАСХОДЫ!L183</f>
        <v>652572.91</v>
      </c>
      <c r="AC94" s="218">
        <f>РАСХОДЫ!L183</f>
        <v>335006.13</v>
      </c>
    </row>
    <row r="95" spans="1:29" ht="45" hidden="1">
      <c r="A95" s="171" t="s">
        <v>735</v>
      </c>
      <c r="B95" s="108" t="s">
        <v>736</v>
      </c>
      <c r="C95" s="153"/>
      <c r="D95" s="360" t="s">
        <v>61</v>
      </c>
      <c r="E95" s="357" t="s">
        <v>62</v>
      </c>
      <c r="F95" s="216">
        <v>0</v>
      </c>
      <c r="G95" s="216">
        <v>0</v>
      </c>
      <c r="H95" s="216">
        <v>0</v>
      </c>
      <c r="I95" s="216">
        <v>0</v>
      </c>
      <c r="J95" s="216">
        <v>0</v>
      </c>
      <c r="K95" s="216">
        <v>0</v>
      </c>
      <c r="L95" s="216">
        <v>0</v>
      </c>
      <c r="M95" s="216">
        <v>0</v>
      </c>
      <c r="N95" s="216">
        <v>0</v>
      </c>
      <c r="O95" s="216">
        <v>0</v>
      </c>
      <c r="P95" s="216">
        <v>0</v>
      </c>
      <c r="Q95" s="216">
        <v>0</v>
      </c>
      <c r="R95" s="216">
        <v>0</v>
      </c>
      <c r="S95" s="216">
        <v>0</v>
      </c>
      <c r="T95" s="216">
        <v>0</v>
      </c>
      <c r="U95" s="216">
        <v>0</v>
      </c>
      <c r="V95" s="216">
        <v>0</v>
      </c>
      <c r="W95" s="216">
        <v>0</v>
      </c>
      <c r="X95" s="216">
        <v>0</v>
      </c>
      <c r="Y95" s="216">
        <v>0</v>
      </c>
      <c r="Z95" s="216">
        <v>0</v>
      </c>
      <c r="AA95" s="216">
        <v>0</v>
      </c>
      <c r="AB95" s="216">
        <v>0</v>
      </c>
      <c r="AC95" s="216">
        <v>0</v>
      </c>
    </row>
    <row r="96" spans="1:29" ht="14.25" hidden="1">
      <c r="A96" s="167" t="s">
        <v>1268</v>
      </c>
      <c r="B96" s="108"/>
      <c r="C96" s="153"/>
      <c r="D96" s="349"/>
      <c r="E96" s="362"/>
      <c r="F96" s="216">
        <v>0</v>
      </c>
      <c r="G96" s="216">
        <v>0</v>
      </c>
      <c r="H96" s="216">
        <v>0</v>
      </c>
      <c r="I96" s="216">
        <v>0</v>
      </c>
      <c r="J96" s="216">
        <v>0</v>
      </c>
      <c r="K96" s="216">
        <v>0</v>
      </c>
      <c r="L96" s="216">
        <v>0</v>
      </c>
      <c r="M96" s="216">
        <v>0</v>
      </c>
      <c r="N96" s="216">
        <v>0</v>
      </c>
      <c r="O96" s="216">
        <v>0</v>
      </c>
      <c r="P96" s="216">
        <v>0</v>
      </c>
      <c r="Q96" s="216">
        <v>0</v>
      </c>
      <c r="R96" s="216">
        <v>0</v>
      </c>
      <c r="S96" s="216">
        <v>0</v>
      </c>
      <c r="T96" s="216">
        <v>0</v>
      </c>
      <c r="U96" s="216">
        <v>0</v>
      </c>
      <c r="V96" s="216">
        <v>0</v>
      </c>
      <c r="W96" s="216">
        <v>0</v>
      </c>
      <c r="X96" s="216">
        <v>0</v>
      </c>
      <c r="Y96" s="216">
        <v>0</v>
      </c>
      <c r="Z96" s="216">
        <v>0</v>
      </c>
      <c r="AA96" s="216">
        <v>0</v>
      </c>
      <c r="AB96" s="216">
        <v>0</v>
      </c>
      <c r="AC96" s="216">
        <v>0</v>
      </c>
    </row>
    <row r="97" spans="1:29" ht="14.25" hidden="1">
      <c r="A97" s="167" t="s">
        <v>737</v>
      </c>
      <c r="B97" s="109" t="s">
        <v>738</v>
      </c>
      <c r="C97" s="153"/>
      <c r="D97" s="363">
        <v>1003</v>
      </c>
      <c r="E97" s="109" t="s">
        <v>62</v>
      </c>
      <c r="F97" s="216">
        <v>0</v>
      </c>
      <c r="G97" s="216">
        <v>0</v>
      </c>
      <c r="H97" s="216">
        <v>0</v>
      </c>
      <c r="I97" s="216">
        <v>0</v>
      </c>
      <c r="J97" s="216">
        <v>0</v>
      </c>
      <c r="K97" s="216">
        <v>0</v>
      </c>
      <c r="L97" s="216">
        <v>0</v>
      </c>
      <c r="M97" s="216">
        <v>0</v>
      </c>
      <c r="N97" s="216">
        <v>0</v>
      </c>
      <c r="O97" s="216">
        <v>0</v>
      </c>
      <c r="P97" s="216">
        <v>0</v>
      </c>
      <c r="Q97" s="216">
        <v>0</v>
      </c>
      <c r="R97" s="216">
        <v>0</v>
      </c>
      <c r="S97" s="216">
        <v>0</v>
      </c>
      <c r="T97" s="216">
        <v>0</v>
      </c>
      <c r="U97" s="216">
        <v>0</v>
      </c>
      <c r="V97" s="216">
        <v>0</v>
      </c>
      <c r="W97" s="216">
        <v>0</v>
      </c>
      <c r="X97" s="216">
        <v>0</v>
      </c>
      <c r="Y97" s="216">
        <v>0</v>
      </c>
      <c r="Z97" s="216">
        <v>0</v>
      </c>
      <c r="AA97" s="216">
        <v>0</v>
      </c>
      <c r="AB97" s="216">
        <v>0</v>
      </c>
      <c r="AC97" s="216">
        <v>0</v>
      </c>
    </row>
    <row r="98" spans="1:29" ht="78.75" hidden="1">
      <c r="A98" s="171" t="s">
        <v>739</v>
      </c>
      <c r="B98" s="112" t="s">
        <v>740</v>
      </c>
      <c r="C98" s="153"/>
      <c r="D98" s="357" t="s">
        <v>61</v>
      </c>
      <c r="E98" s="357" t="s">
        <v>62</v>
      </c>
      <c r="F98" s="216">
        <v>0</v>
      </c>
      <c r="G98" s="216">
        <v>0</v>
      </c>
      <c r="H98" s="216">
        <v>0</v>
      </c>
      <c r="I98" s="216">
        <v>0</v>
      </c>
      <c r="J98" s="216">
        <v>0</v>
      </c>
      <c r="K98" s="216">
        <v>0</v>
      </c>
      <c r="L98" s="216">
        <v>0</v>
      </c>
      <c r="M98" s="216">
        <v>0</v>
      </c>
      <c r="N98" s="216">
        <v>0</v>
      </c>
      <c r="O98" s="216">
        <v>0</v>
      </c>
      <c r="P98" s="216">
        <v>0</v>
      </c>
      <c r="Q98" s="216">
        <v>0</v>
      </c>
      <c r="R98" s="216">
        <v>0</v>
      </c>
      <c r="S98" s="216">
        <v>0</v>
      </c>
      <c r="T98" s="216">
        <v>0</v>
      </c>
      <c r="U98" s="216">
        <v>0</v>
      </c>
      <c r="V98" s="216">
        <v>0</v>
      </c>
      <c r="W98" s="216">
        <v>0</v>
      </c>
      <c r="X98" s="216">
        <v>0</v>
      </c>
      <c r="Y98" s="216">
        <v>0</v>
      </c>
      <c r="Z98" s="216">
        <v>0</v>
      </c>
      <c r="AA98" s="216">
        <v>0</v>
      </c>
      <c r="AB98" s="216">
        <v>0</v>
      </c>
      <c r="AC98" s="216">
        <v>0</v>
      </c>
    </row>
    <row r="99" spans="1:29" ht="14.25" hidden="1">
      <c r="A99" s="171"/>
      <c r="B99" s="112"/>
      <c r="C99" s="153"/>
      <c r="D99" s="357"/>
      <c r="E99" s="357"/>
      <c r="F99" s="216"/>
      <c r="G99" s="216"/>
      <c r="H99" s="216"/>
      <c r="I99" s="216"/>
      <c r="J99" s="216"/>
      <c r="K99" s="216"/>
      <c r="L99" s="216"/>
      <c r="M99" s="216"/>
      <c r="N99" s="216"/>
      <c r="O99" s="216"/>
      <c r="P99" s="216"/>
      <c r="Q99" s="216"/>
      <c r="R99" s="216"/>
      <c r="S99" s="216"/>
      <c r="T99" s="216"/>
      <c r="U99" s="216"/>
      <c r="V99" s="216"/>
      <c r="W99" s="216"/>
      <c r="X99" s="216"/>
      <c r="Y99" s="216"/>
      <c r="Z99" s="216"/>
      <c r="AA99" s="216"/>
      <c r="AB99" s="216"/>
      <c r="AC99" s="216"/>
    </row>
    <row r="100" spans="1:29" ht="56.25" hidden="1">
      <c r="A100" s="171" t="s">
        <v>741</v>
      </c>
      <c r="B100" s="112" t="s">
        <v>742</v>
      </c>
      <c r="C100" s="153"/>
      <c r="D100" s="357" t="s">
        <v>61</v>
      </c>
      <c r="E100" s="357" t="s">
        <v>62</v>
      </c>
      <c r="F100" s="216">
        <v>0</v>
      </c>
      <c r="G100" s="216">
        <v>0</v>
      </c>
      <c r="H100" s="216">
        <v>0</v>
      </c>
      <c r="I100" s="216">
        <v>0</v>
      </c>
      <c r="J100" s="216">
        <v>0</v>
      </c>
      <c r="K100" s="216">
        <v>0</v>
      </c>
      <c r="L100" s="216">
        <v>0</v>
      </c>
      <c r="M100" s="216">
        <v>0</v>
      </c>
      <c r="N100" s="216">
        <v>0</v>
      </c>
      <c r="O100" s="216">
        <v>0</v>
      </c>
      <c r="P100" s="216">
        <v>0</v>
      </c>
      <c r="Q100" s="216">
        <v>0</v>
      </c>
      <c r="R100" s="216">
        <v>0</v>
      </c>
      <c r="S100" s="216">
        <v>0</v>
      </c>
      <c r="T100" s="216">
        <v>0</v>
      </c>
      <c r="U100" s="216">
        <v>0</v>
      </c>
      <c r="V100" s="216">
        <v>0</v>
      </c>
      <c r="W100" s="216">
        <v>0</v>
      </c>
      <c r="X100" s="216">
        <v>0</v>
      </c>
      <c r="Y100" s="216">
        <v>0</v>
      </c>
      <c r="Z100" s="216">
        <v>0</v>
      </c>
      <c r="AA100" s="216">
        <v>0</v>
      </c>
      <c r="AB100" s="216">
        <v>0</v>
      </c>
      <c r="AC100" s="216">
        <v>0</v>
      </c>
    </row>
    <row r="101" spans="1:29" ht="78.75" hidden="1">
      <c r="A101" s="171" t="s">
        <v>743</v>
      </c>
      <c r="B101" s="112" t="s">
        <v>744</v>
      </c>
      <c r="C101" s="153"/>
      <c r="D101" s="357" t="s">
        <v>61</v>
      </c>
      <c r="E101" s="357" t="s">
        <v>62</v>
      </c>
      <c r="F101" s="216">
        <v>0</v>
      </c>
      <c r="G101" s="216">
        <v>0</v>
      </c>
      <c r="H101" s="216">
        <v>0</v>
      </c>
      <c r="I101" s="216">
        <v>0</v>
      </c>
      <c r="J101" s="216">
        <v>0</v>
      </c>
      <c r="K101" s="216">
        <v>0</v>
      </c>
      <c r="L101" s="216">
        <v>0</v>
      </c>
      <c r="M101" s="216">
        <v>0</v>
      </c>
      <c r="N101" s="216">
        <v>0</v>
      </c>
      <c r="O101" s="216">
        <v>0</v>
      </c>
      <c r="P101" s="216">
        <v>0</v>
      </c>
      <c r="Q101" s="216">
        <v>0</v>
      </c>
      <c r="R101" s="216">
        <v>0</v>
      </c>
      <c r="S101" s="216">
        <v>0</v>
      </c>
      <c r="T101" s="216">
        <v>0</v>
      </c>
      <c r="U101" s="216">
        <v>0</v>
      </c>
      <c r="V101" s="216">
        <v>0</v>
      </c>
      <c r="W101" s="216">
        <v>0</v>
      </c>
      <c r="X101" s="216">
        <v>0</v>
      </c>
      <c r="Y101" s="216">
        <v>0</v>
      </c>
      <c r="Z101" s="216">
        <v>0</v>
      </c>
      <c r="AA101" s="216">
        <v>0</v>
      </c>
      <c r="AB101" s="216">
        <v>0</v>
      </c>
      <c r="AC101" s="216">
        <v>0</v>
      </c>
    </row>
    <row r="102" spans="1:29" ht="56.25" hidden="1">
      <c r="A102" s="171" t="s">
        <v>745</v>
      </c>
      <c r="B102" s="112" t="s">
        <v>746</v>
      </c>
      <c r="C102" s="90" t="s">
        <v>747</v>
      </c>
      <c r="D102" s="358" t="s">
        <v>748</v>
      </c>
      <c r="E102" s="358" t="s">
        <v>62</v>
      </c>
      <c r="F102" s="216">
        <v>0</v>
      </c>
      <c r="G102" s="216">
        <v>0</v>
      </c>
      <c r="H102" s="216">
        <v>0</v>
      </c>
      <c r="I102" s="216">
        <v>0</v>
      </c>
      <c r="J102" s="216">
        <v>0</v>
      </c>
      <c r="K102" s="216">
        <v>0</v>
      </c>
      <c r="L102" s="216">
        <v>0</v>
      </c>
      <c r="M102" s="216">
        <v>0</v>
      </c>
      <c r="N102" s="216">
        <v>0</v>
      </c>
      <c r="O102" s="216">
        <v>0</v>
      </c>
      <c r="P102" s="216">
        <v>0</v>
      </c>
      <c r="Q102" s="216">
        <v>0</v>
      </c>
      <c r="R102" s="216">
        <v>0</v>
      </c>
      <c r="S102" s="216">
        <v>0</v>
      </c>
      <c r="T102" s="216">
        <v>0</v>
      </c>
      <c r="U102" s="216">
        <v>0</v>
      </c>
      <c r="V102" s="216">
        <v>0</v>
      </c>
      <c r="W102" s="216">
        <v>0</v>
      </c>
      <c r="X102" s="216">
        <v>0</v>
      </c>
      <c r="Y102" s="216">
        <v>0</v>
      </c>
      <c r="Z102" s="216">
        <v>0</v>
      </c>
      <c r="AA102" s="216">
        <v>0</v>
      </c>
      <c r="AB102" s="216">
        <v>0</v>
      </c>
      <c r="AC102" s="216">
        <v>0</v>
      </c>
    </row>
    <row r="103" spans="1:29" ht="22.5">
      <c r="A103" s="171" t="s">
        <v>749</v>
      </c>
      <c r="B103" s="112" t="s">
        <v>750</v>
      </c>
      <c r="C103" s="90" t="s">
        <v>751</v>
      </c>
      <c r="D103" s="358" t="s">
        <v>752</v>
      </c>
      <c r="E103" s="358" t="s">
        <v>62</v>
      </c>
      <c r="F103" s="218">
        <f>F106</f>
        <v>360000</v>
      </c>
      <c r="G103" s="219">
        <v>0</v>
      </c>
      <c r="H103" s="217">
        <v>0</v>
      </c>
      <c r="I103" s="217">
        <v>0</v>
      </c>
      <c r="J103" s="217">
        <v>0</v>
      </c>
      <c r="K103" s="217">
        <v>0</v>
      </c>
      <c r="L103" s="217">
        <v>0</v>
      </c>
      <c r="M103" s="217">
        <v>0</v>
      </c>
      <c r="N103" s="217">
        <v>0</v>
      </c>
      <c r="O103" s="217">
        <v>0</v>
      </c>
      <c r="P103" s="218">
        <f>P106</f>
        <v>360000</v>
      </c>
      <c r="Q103" s="216">
        <v>0</v>
      </c>
      <c r="R103" s="218">
        <f>SUM(R106)</f>
        <v>90000</v>
      </c>
      <c r="S103" s="219">
        <v>0</v>
      </c>
      <c r="T103" s="217">
        <v>0</v>
      </c>
      <c r="U103" s="217">
        <v>0</v>
      </c>
      <c r="V103" s="217">
        <v>0</v>
      </c>
      <c r="W103" s="217">
        <v>0</v>
      </c>
      <c r="X103" s="217">
        <v>0</v>
      </c>
      <c r="Y103" s="217">
        <v>0</v>
      </c>
      <c r="Z103" s="217">
        <v>0</v>
      </c>
      <c r="AA103" s="217">
        <v>0</v>
      </c>
      <c r="AB103" s="218">
        <f>AB106</f>
        <v>90000</v>
      </c>
      <c r="AC103" s="219">
        <v>0</v>
      </c>
    </row>
    <row r="104" spans="1:29" ht="15" hidden="1">
      <c r="A104" s="167" t="s">
        <v>753</v>
      </c>
      <c r="B104" s="115"/>
      <c r="C104" s="90"/>
      <c r="D104" s="364"/>
      <c r="E104" s="364"/>
      <c r="F104" s="218">
        <v>0</v>
      </c>
      <c r="G104" s="216">
        <v>0</v>
      </c>
      <c r="H104" s="216">
        <v>0</v>
      </c>
      <c r="I104" s="216">
        <v>0</v>
      </c>
      <c r="J104" s="216">
        <v>0</v>
      </c>
      <c r="K104" s="216">
        <v>0</v>
      </c>
      <c r="L104" s="216">
        <v>0</v>
      </c>
      <c r="M104" s="216">
        <v>0</v>
      </c>
      <c r="N104" s="216">
        <v>0</v>
      </c>
      <c r="O104" s="216">
        <v>0</v>
      </c>
      <c r="P104" s="218">
        <v>0</v>
      </c>
      <c r="Q104" s="216">
        <v>0</v>
      </c>
      <c r="R104" s="218">
        <v>0</v>
      </c>
      <c r="S104" s="219">
        <v>0</v>
      </c>
      <c r="T104" s="217">
        <v>0</v>
      </c>
      <c r="U104" s="217">
        <v>0</v>
      </c>
      <c r="V104" s="217">
        <v>0</v>
      </c>
      <c r="W104" s="217">
        <v>0</v>
      </c>
      <c r="X104" s="217">
        <v>0</v>
      </c>
      <c r="Y104" s="217">
        <v>0</v>
      </c>
      <c r="Z104" s="217">
        <v>0</v>
      </c>
      <c r="AA104" s="217">
        <v>0</v>
      </c>
      <c r="AB104" s="218">
        <v>0</v>
      </c>
      <c r="AC104" s="219">
        <v>0</v>
      </c>
    </row>
    <row r="105" spans="1:29" ht="22.5" hidden="1">
      <c r="A105" s="172" t="s">
        <v>754</v>
      </c>
      <c r="B105" s="126" t="s">
        <v>755</v>
      </c>
      <c r="C105" s="90" t="s">
        <v>756</v>
      </c>
      <c r="D105" s="365" t="s">
        <v>752</v>
      </c>
      <c r="E105" s="365" t="s">
        <v>757</v>
      </c>
      <c r="F105" s="218">
        <v>0</v>
      </c>
      <c r="G105" s="216">
        <v>0</v>
      </c>
      <c r="H105" s="216">
        <v>0</v>
      </c>
      <c r="I105" s="216">
        <v>0</v>
      </c>
      <c r="J105" s="216">
        <v>0</v>
      </c>
      <c r="K105" s="216">
        <v>0</v>
      </c>
      <c r="L105" s="216">
        <v>0</v>
      </c>
      <c r="M105" s="216">
        <v>0</v>
      </c>
      <c r="N105" s="216">
        <v>0</v>
      </c>
      <c r="O105" s="216">
        <v>0</v>
      </c>
      <c r="P105" s="218">
        <v>0</v>
      </c>
      <c r="Q105" s="216">
        <v>0</v>
      </c>
      <c r="R105" s="218">
        <v>0</v>
      </c>
      <c r="S105" s="219">
        <v>0</v>
      </c>
      <c r="T105" s="217">
        <v>0</v>
      </c>
      <c r="U105" s="217">
        <v>0</v>
      </c>
      <c r="V105" s="217">
        <v>0</v>
      </c>
      <c r="W105" s="217">
        <v>0</v>
      </c>
      <c r="X105" s="217">
        <v>0</v>
      </c>
      <c r="Y105" s="217">
        <v>0</v>
      </c>
      <c r="Z105" s="217">
        <v>0</v>
      </c>
      <c r="AA105" s="217">
        <v>0</v>
      </c>
      <c r="AB105" s="218">
        <v>0</v>
      </c>
      <c r="AC105" s="219">
        <v>0</v>
      </c>
    </row>
    <row r="106" spans="1:29" ht="23.25" customHeight="1">
      <c r="A106" s="172" t="s">
        <v>758</v>
      </c>
      <c r="B106" s="133" t="s">
        <v>759</v>
      </c>
      <c r="C106" s="90"/>
      <c r="D106" s="366" t="s">
        <v>752</v>
      </c>
      <c r="E106" s="366" t="s">
        <v>62</v>
      </c>
      <c r="F106" s="218">
        <f>SUM(P106)</f>
        <v>360000</v>
      </c>
      <c r="G106" s="219">
        <v>0</v>
      </c>
      <c r="H106" s="219">
        <v>0</v>
      </c>
      <c r="I106" s="219">
        <v>0</v>
      </c>
      <c r="J106" s="219">
        <v>0</v>
      </c>
      <c r="K106" s="219">
        <v>0</v>
      </c>
      <c r="L106" s="219">
        <v>0</v>
      </c>
      <c r="M106" s="219">
        <v>0</v>
      </c>
      <c r="N106" s="219">
        <v>0</v>
      </c>
      <c r="O106" s="219">
        <v>0</v>
      </c>
      <c r="P106" s="218">
        <f>SUM(РАСХОДЫ!K251)</f>
        <v>360000</v>
      </c>
      <c r="Q106" s="219">
        <v>0</v>
      </c>
      <c r="R106" s="218">
        <f>SUM(AB106)</f>
        <v>90000</v>
      </c>
      <c r="S106" s="219">
        <v>0</v>
      </c>
      <c r="T106" s="217">
        <v>0</v>
      </c>
      <c r="U106" s="217">
        <v>0</v>
      </c>
      <c r="V106" s="217">
        <v>0</v>
      </c>
      <c r="W106" s="217">
        <v>0</v>
      </c>
      <c r="X106" s="217">
        <v>0</v>
      </c>
      <c r="Y106" s="217">
        <v>0</v>
      </c>
      <c r="Z106" s="217">
        <v>0</v>
      </c>
      <c r="AA106" s="217">
        <v>0</v>
      </c>
      <c r="AB106" s="218">
        <f>SUM(РАСХОДЫ!L251)</f>
        <v>90000</v>
      </c>
      <c r="AC106" s="219">
        <v>0</v>
      </c>
    </row>
    <row r="107" spans="1:29" ht="33.75" hidden="1">
      <c r="A107" s="172" t="s">
        <v>760</v>
      </c>
      <c r="B107" s="338" t="s">
        <v>761</v>
      </c>
      <c r="C107" s="90"/>
      <c r="D107" s="109" t="s">
        <v>752</v>
      </c>
      <c r="E107" s="362" t="s">
        <v>62</v>
      </c>
      <c r="F107" s="216">
        <v>0</v>
      </c>
      <c r="G107" s="216">
        <v>0</v>
      </c>
      <c r="H107" s="216">
        <v>0</v>
      </c>
      <c r="I107" s="216">
        <v>0</v>
      </c>
      <c r="J107" s="216">
        <v>0</v>
      </c>
      <c r="K107" s="216">
        <v>0</v>
      </c>
      <c r="L107" s="216">
        <v>0</v>
      </c>
      <c r="M107" s="216">
        <v>0</v>
      </c>
      <c r="N107" s="216">
        <v>0</v>
      </c>
      <c r="O107" s="216">
        <v>0</v>
      </c>
      <c r="P107" s="216">
        <v>0</v>
      </c>
      <c r="Q107" s="216">
        <v>0</v>
      </c>
      <c r="R107" s="216">
        <v>0</v>
      </c>
      <c r="S107" s="216">
        <v>0</v>
      </c>
      <c r="T107" s="216">
        <v>0</v>
      </c>
      <c r="U107" s="216">
        <v>0</v>
      </c>
      <c r="V107" s="216">
        <v>0</v>
      </c>
      <c r="W107" s="216">
        <v>0</v>
      </c>
      <c r="X107" s="216">
        <v>0</v>
      </c>
      <c r="Y107" s="216">
        <v>0</v>
      </c>
      <c r="Z107" s="216">
        <v>0</v>
      </c>
      <c r="AA107" s="216">
        <v>0</v>
      </c>
      <c r="AB107" s="216">
        <v>0</v>
      </c>
      <c r="AC107" s="216">
        <v>0</v>
      </c>
    </row>
    <row r="108" spans="1:29" ht="45" hidden="1">
      <c r="A108" s="367" t="s">
        <v>762</v>
      </c>
      <c r="B108" s="108" t="s">
        <v>763</v>
      </c>
      <c r="C108" s="153"/>
      <c r="D108" s="360" t="s">
        <v>61</v>
      </c>
      <c r="E108" s="360" t="s">
        <v>62</v>
      </c>
      <c r="F108" s="216">
        <v>0</v>
      </c>
      <c r="G108" s="216">
        <v>0</v>
      </c>
      <c r="H108" s="216">
        <v>0</v>
      </c>
      <c r="I108" s="216">
        <v>0</v>
      </c>
      <c r="J108" s="216">
        <v>0</v>
      </c>
      <c r="K108" s="216">
        <v>0</v>
      </c>
      <c r="L108" s="216">
        <v>0</v>
      </c>
      <c r="M108" s="216">
        <v>0</v>
      </c>
      <c r="N108" s="216">
        <v>0</v>
      </c>
      <c r="O108" s="216">
        <v>0</v>
      </c>
      <c r="P108" s="216">
        <v>0</v>
      </c>
      <c r="Q108" s="216">
        <v>0</v>
      </c>
      <c r="R108" s="216">
        <v>0</v>
      </c>
      <c r="S108" s="216">
        <v>0</v>
      </c>
      <c r="T108" s="216">
        <v>0</v>
      </c>
      <c r="U108" s="216">
        <v>0</v>
      </c>
      <c r="V108" s="216">
        <v>0</v>
      </c>
      <c r="W108" s="216">
        <v>0</v>
      </c>
      <c r="X108" s="216">
        <v>0</v>
      </c>
      <c r="Y108" s="216">
        <v>0</v>
      </c>
      <c r="Z108" s="216">
        <v>0</v>
      </c>
      <c r="AA108" s="216">
        <v>0</v>
      </c>
      <c r="AB108" s="216">
        <v>0</v>
      </c>
      <c r="AC108" s="216">
        <v>0</v>
      </c>
    </row>
    <row r="109" spans="1:29" ht="22.5" hidden="1">
      <c r="A109" s="368" t="s">
        <v>764</v>
      </c>
      <c r="B109" s="129" t="s">
        <v>765</v>
      </c>
      <c r="C109" s="153"/>
      <c r="D109" s="360" t="s">
        <v>766</v>
      </c>
      <c r="E109" s="360" t="s">
        <v>62</v>
      </c>
      <c r="F109" s="216">
        <v>0</v>
      </c>
      <c r="G109" s="216">
        <v>0</v>
      </c>
      <c r="H109" s="216">
        <v>0</v>
      </c>
      <c r="I109" s="216">
        <v>0</v>
      </c>
      <c r="J109" s="216">
        <v>0</v>
      </c>
      <c r="K109" s="216">
        <v>0</v>
      </c>
      <c r="L109" s="216">
        <v>0</v>
      </c>
      <c r="M109" s="216">
        <v>0</v>
      </c>
      <c r="N109" s="216">
        <v>0</v>
      </c>
      <c r="O109" s="216">
        <v>0</v>
      </c>
      <c r="P109" s="216">
        <v>0</v>
      </c>
      <c r="Q109" s="216">
        <v>0</v>
      </c>
      <c r="R109" s="216">
        <v>0</v>
      </c>
      <c r="S109" s="216">
        <v>0</v>
      </c>
      <c r="T109" s="216">
        <v>0</v>
      </c>
      <c r="U109" s="216">
        <v>0</v>
      </c>
      <c r="V109" s="216">
        <v>0</v>
      </c>
      <c r="W109" s="216">
        <v>0</v>
      </c>
      <c r="X109" s="216">
        <v>0</v>
      </c>
      <c r="Y109" s="216">
        <v>0</v>
      </c>
      <c r="Z109" s="216">
        <v>0</v>
      </c>
      <c r="AA109" s="216">
        <v>0</v>
      </c>
      <c r="AB109" s="216">
        <v>0</v>
      </c>
      <c r="AC109" s="216">
        <v>0</v>
      </c>
    </row>
    <row r="110" spans="1:29" ht="90" hidden="1">
      <c r="A110" s="369" t="s">
        <v>83</v>
      </c>
      <c r="B110" s="106" t="s">
        <v>84</v>
      </c>
      <c r="C110" s="90" t="s">
        <v>85</v>
      </c>
      <c r="D110" s="350" t="s">
        <v>766</v>
      </c>
      <c r="E110" s="350" t="s">
        <v>62</v>
      </c>
      <c r="F110" s="216">
        <v>0</v>
      </c>
      <c r="G110" s="216">
        <v>0</v>
      </c>
      <c r="H110" s="216">
        <v>0</v>
      </c>
      <c r="I110" s="216">
        <v>0</v>
      </c>
      <c r="J110" s="216">
        <v>0</v>
      </c>
      <c r="K110" s="216">
        <v>0</v>
      </c>
      <c r="L110" s="216">
        <v>0</v>
      </c>
      <c r="M110" s="216">
        <v>0</v>
      </c>
      <c r="N110" s="216">
        <v>0</v>
      </c>
      <c r="O110" s="216">
        <v>0</v>
      </c>
      <c r="P110" s="216">
        <v>0</v>
      </c>
      <c r="Q110" s="216">
        <v>0</v>
      </c>
      <c r="R110" s="216">
        <v>0</v>
      </c>
      <c r="S110" s="216">
        <v>0</v>
      </c>
      <c r="T110" s="216">
        <v>0</v>
      </c>
      <c r="U110" s="216">
        <v>0</v>
      </c>
      <c r="V110" s="216">
        <v>0</v>
      </c>
      <c r="W110" s="216">
        <v>0</v>
      </c>
      <c r="X110" s="216">
        <v>0</v>
      </c>
      <c r="Y110" s="216">
        <v>0</v>
      </c>
      <c r="Z110" s="216">
        <v>0</v>
      </c>
      <c r="AA110" s="216">
        <v>0</v>
      </c>
      <c r="AB110" s="216">
        <v>0</v>
      </c>
      <c r="AC110" s="216">
        <v>0</v>
      </c>
    </row>
    <row r="111" spans="1:29" ht="33.75" hidden="1">
      <c r="A111" s="369" t="s">
        <v>199</v>
      </c>
      <c r="B111" s="106" t="s">
        <v>200</v>
      </c>
      <c r="C111" s="153"/>
      <c r="D111" s="350" t="s">
        <v>766</v>
      </c>
      <c r="E111" s="350" t="s">
        <v>62</v>
      </c>
      <c r="F111" s="216">
        <v>0</v>
      </c>
      <c r="G111" s="216">
        <v>0</v>
      </c>
      <c r="H111" s="216">
        <v>0</v>
      </c>
      <c r="I111" s="216">
        <v>0</v>
      </c>
      <c r="J111" s="216">
        <v>0</v>
      </c>
      <c r="K111" s="216">
        <v>0</v>
      </c>
      <c r="L111" s="216">
        <v>0</v>
      </c>
      <c r="M111" s="216">
        <v>0</v>
      </c>
      <c r="N111" s="216">
        <v>0</v>
      </c>
      <c r="O111" s="216">
        <v>0</v>
      </c>
      <c r="P111" s="216">
        <v>0</v>
      </c>
      <c r="Q111" s="216">
        <v>0</v>
      </c>
      <c r="R111" s="216">
        <v>0</v>
      </c>
      <c r="S111" s="216">
        <v>0</v>
      </c>
      <c r="T111" s="216">
        <v>0</v>
      </c>
      <c r="U111" s="216">
        <v>0</v>
      </c>
      <c r="V111" s="216">
        <v>0</v>
      </c>
      <c r="W111" s="216">
        <v>0</v>
      </c>
      <c r="X111" s="216">
        <v>0</v>
      </c>
      <c r="Y111" s="216">
        <v>0</v>
      </c>
      <c r="Z111" s="216">
        <v>0</v>
      </c>
      <c r="AA111" s="216">
        <v>0</v>
      </c>
      <c r="AB111" s="216">
        <v>0</v>
      </c>
      <c r="AC111" s="216">
        <v>0</v>
      </c>
    </row>
    <row r="112" spans="1:29" ht="33.75" hidden="1">
      <c r="A112" s="368" t="s">
        <v>201</v>
      </c>
      <c r="B112" s="129" t="s">
        <v>202</v>
      </c>
      <c r="C112" s="153"/>
      <c r="D112" s="357" t="s">
        <v>203</v>
      </c>
      <c r="E112" s="357" t="s">
        <v>62</v>
      </c>
      <c r="F112" s="216">
        <v>0</v>
      </c>
      <c r="G112" s="216">
        <v>0</v>
      </c>
      <c r="H112" s="216">
        <v>0</v>
      </c>
      <c r="I112" s="216">
        <v>0</v>
      </c>
      <c r="J112" s="216">
        <v>0</v>
      </c>
      <c r="K112" s="216">
        <v>0</v>
      </c>
      <c r="L112" s="216">
        <v>0</v>
      </c>
      <c r="M112" s="216">
        <v>0</v>
      </c>
      <c r="N112" s="216">
        <v>0</v>
      </c>
      <c r="O112" s="216">
        <v>0</v>
      </c>
      <c r="P112" s="216">
        <v>0</v>
      </c>
      <c r="Q112" s="216">
        <v>0</v>
      </c>
      <c r="R112" s="216">
        <v>0</v>
      </c>
      <c r="S112" s="216">
        <v>0</v>
      </c>
      <c r="T112" s="216">
        <v>0</v>
      </c>
      <c r="U112" s="216">
        <v>0</v>
      </c>
      <c r="V112" s="216">
        <v>0</v>
      </c>
      <c r="W112" s="216">
        <v>0</v>
      </c>
      <c r="X112" s="216">
        <v>0</v>
      </c>
      <c r="Y112" s="216">
        <v>0</v>
      </c>
      <c r="Z112" s="216">
        <v>0</v>
      </c>
      <c r="AA112" s="216">
        <v>0</v>
      </c>
      <c r="AB112" s="216">
        <v>0</v>
      </c>
      <c r="AC112" s="216">
        <v>0</v>
      </c>
    </row>
    <row r="113" spans="1:29" ht="45" hidden="1">
      <c r="A113" s="368" t="s">
        <v>190</v>
      </c>
      <c r="B113" s="129" t="s">
        <v>191</v>
      </c>
      <c r="C113" s="153"/>
      <c r="D113" s="357" t="s">
        <v>203</v>
      </c>
      <c r="E113" s="357" t="s">
        <v>62</v>
      </c>
      <c r="F113" s="216">
        <v>0</v>
      </c>
      <c r="G113" s="216">
        <v>0</v>
      </c>
      <c r="H113" s="216">
        <v>0</v>
      </c>
      <c r="I113" s="216">
        <v>0</v>
      </c>
      <c r="J113" s="216">
        <v>0</v>
      </c>
      <c r="K113" s="216">
        <v>0</v>
      </c>
      <c r="L113" s="216">
        <v>0</v>
      </c>
      <c r="M113" s="216">
        <v>0</v>
      </c>
      <c r="N113" s="216">
        <v>0</v>
      </c>
      <c r="O113" s="216">
        <v>0</v>
      </c>
      <c r="P113" s="216">
        <v>0</v>
      </c>
      <c r="Q113" s="216">
        <v>0</v>
      </c>
      <c r="R113" s="216">
        <v>0</v>
      </c>
      <c r="S113" s="216">
        <v>0</v>
      </c>
      <c r="T113" s="216">
        <v>0</v>
      </c>
      <c r="U113" s="216">
        <v>0</v>
      </c>
      <c r="V113" s="216">
        <v>0</v>
      </c>
      <c r="W113" s="216">
        <v>0</v>
      </c>
      <c r="X113" s="216">
        <v>0</v>
      </c>
      <c r="Y113" s="216">
        <v>0</v>
      </c>
      <c r="Z113" s="216">
        <v>0</v>
      </c>
      <c r="AA113" s="216">
        <v>0</v>
      </c>
      <c r="AB113" s="216">
        <v>0</v>
      </c>
      <c r="AC113" s="216">
        <v>0</v>
      </c>
    </row>
    <row r="114" spans="1:29" ht="146.25" hidden="1">
      <c r="A114" s="370" t="s">
        <v>192</v>
      </c>
      <c r="B114" s="129" t="s">
        <v>193</v>
      </c>
      <c r="C114" s="153"/>
      <c r="D114" s="358" t="s">
        <v>194</v>
      </c>
      <c r="E114" s="361" t="s">
        <v>62</v>
      </c>
      <c r="F114" s="216">
        <v>0</v>
      </c>
      <c r="G114" s="216">
        <v>0</v>
      </c>
      <c r="H114" s="216">
        <v>0</v>
      </c>
      <c r="I114" s="216">
        <v>0</v>
      </c>
      <c r="J114" s="216">
        <v>0</v>
      </c>
      <c r="K114" s="216">
        <v>0</v>
      </c>
      <c r="L114" s="216">
        <v>0</v>
      </c>
      <c r="M114" s="216">
        <v>0</v>
      </c>
      <c r="N114" s="216">
        <v>0</v>
      </c>
      <c r="O114" s="216">
        <v>0</v>
      </c>
      <c r="P114" s="216">
        <v>0</v>
      </c>
      <c r="Q114" s="216">
        <v>0</v>
      </c>
      <c r="R114" s="216">
        <v>0</v>
      </c>
      <c r="S114" s="216">
        <v>0</v>
      </c>
      <c r="T114" s="216">
        <v>0</v>
      </c>
      <c r="U114" s="216">
        <v>0</v>
      </c>
      <c r="V114" s="216">
        <v>0</v>
      </c>
      <c r="W114" s="216">
        <v>0</v>
      </c>
      <c r="X114" s="216">
        <v>0</v>
      </c>
      <c r="Y114" s="216">
        <v>0</v>
      </c>
      <c r="Z114" s="216">
        <v>0</v>
      </c>
      <c r="AA114" s="216">
        <v>0</v>
      </c>
      <c r="AB114" s="216">
        <v>0</v>
      </c>
      <c r="AC114" s="216">
        <v>0</v>
      </c>
    </row>
    <row r="115" spans="1:29" ht="22.5">
      <c r="A115" s="171" t="s">
        <v>195</v>
      </c>
      <c r="B115" s="112" t="s">
        <v>196</v>
      </c>
      <c r="C115" s="90" t="s">
        <v>197</v>
      </c>
      <c r="D115" s="358" t="s">
        <v>198</v>
      </c>
      <c r="E115" s="358" t="s">
        <v>62</v>
      </c>
      <c r="F115" s="220"/>
      <c r="G115" s="226"/>
      <c r="H115" s="226"/>
      <c r="I115" s="226"/>
      <c r="J115" s="226"/>
      <c r="K115" s="219"/>
      <c r="L115" s="219"/>
      <c r="M115" s="219"/>
      <c r="N115" s="219"/>
      <c r="O115" s="219"/>
      <c r="P115" s="220"/>
      <c r="Q115" s="219"/>
      <c r="R115" s="217"/>
      <c r="S115" s="217"/>
      <c r="T115" s="217"/>
      <c r="U115" s="217"/>
      <c r="V115" s="217"/>
      <c r="W115" s="217"/>
      <c r="X115" s="217"/>
      <c r="Y115" s="217"/>
      <c r="Z115" s="217"/>
      <c r="AA115" s="217"/>
      <c r="AB115" s="217"/>
      <c r="AC115" s="219">
        <v>0</v>
      </c>
    </row>
    <row r="116" spans="1:29" ht="90" hidden="1">
      <c r="A116" s="167" t="s">
        <v>1887</v>
      </c>
      <c r="B116" s="106" t="s">
        <v>1888</v>
      </c>
      <c r="C116" s="90" t="s">
        <v>1889</v>
      </c>
      <c r="D116" s="350" t="s">
        <v>198</v>
      </c>
      <c r="E116" s="366" t="s">
        <v>62</v>
      </c>
      <c r="F116" s="219">
        <v>0</v>
      </c>
      <c r="G116" s="219">
        <v>0</v>
      </c>
      <c r="H116" s="219"/>
      <c r="I116" s="219"/>
      <c r="J116" s="219"/>
      <c r="K116" s="219"/>
      <c r="L116" s="219"/>
      <c r="M116" s="219"/>
      <c r="N116" s="219"/>
      <c r="O116" s="219"/>
      <c r="P116" s="219">
        <v>0</v>
      </c>
      <c r="Q116" s="219">
        <v>0</v>
      </c>
      <c r="R116" s="219">
        <v>0</v>
      </c>
      <c r="S116" s="219">
        <v>0</v>
      </c>
      <c r="T116" s="219"/>
      <c r="U116" s="219"/>
      <c r="V116" s="219"/>
      <c r="W116" s="219"/>
      <c r="X116" s="219"/>
      <c r="Y116" s="219"/>
      <c r="Z116" s="219"/>
      <c r="AA116" s="219"/>
      <c r="AB116" s="219">
        <v>0</v>
      </c>
      <c r="AC116" s="219">
        <v>0</v>
      </c>
    </row>
    <row r="117" spans="1:29" ht="14.25" hidden="1">
      <c r="A117" s="167" t="s">
        <v>753</v>
      </c>
      <c r="B117" s="510" t="s">
        <v>1891</v>
      </c>
      <c r="C117" s="498"/>
      <c r="D117" s="500" t="s">
        <v>198</v>
      </c>
      <c r="E117" s="500" t="s">
        <v>62</v>
      </c>
      <c r="F117" s="504">
        <v>0</v>
      </c>
      <c r="G117" s="506">
        <v>0</v>
      </c>
      <c r="H117" s="224">
        <v>0</v>
      </c>
      <c r="I117" s="224">
        <v>0</v>
      </c>
      <c r="J117" s="224">
        <v>0</v>
      </c>
      <c r="K117" s="224">
        <v>0</v>
      </c>
      <c r="L117" s="224">
        <v>0</v>
      </c>
      <c r="M117" s="224">
        <v>0</v>
      </c>
      <c r="N117" s="224">
        <v>0</v>
      </c>
      <c r="O117" s="224">
        <v>0</v>
      </c>
      <c r="P117" s="506">
        <v>0</v>
      </c>
      <c r="Q117" s="506">
        <v>0</v>
      </c>
      <c r="R117" s="506">
        <v>0</v>
      </c>
      <c r="S117" s="506">
        <v>0</v>
      </c>
      <c r="T117" s="506">
        <v>0</v>
      </c>
      <c r="U117" s="506">
        <v>0</v>
      </c>
      <c r="V117" s="506">
        <v>0</v>
      </c>
      <c r="W117" s="506">
        <v>0</v>
      </c>
      <c r="X117" s="506">
        <v>0</v>
      </c>
      <c r="Y117" s="506">
        <v>0</v>
      </c>
      <c r="Z117" s="506">
        <v>0</v>
      </c>
      <c r="AA117" s="506">
        <v>0</v>
      </c>
      <c r="AB117" s="506">
        <v>0</v>
      </c>
      <c r="AC117" s="506">
        <v>0</v>
      </c>
    </row>
    <row r="118" spans="1:29" ht="14.25" hidden="1">
      <c r="A118" s="176" t="s">
        <v>1890</v>
      </c>
      <c r="B118" s="511"/>
      <c r="C118" s="499"/>
      <c r="D118" s="501"/>
      <c r="E118" s="501"/>
      <c r="F118" s="505"/>
      <c r="G118" s="507"/>
      <c r="H118" s="224">
        <v>0</v>
      </c>
      <c r="I118" s="224">
        <v>0</v>
      </c>
      <c r="J118" s="224">
        <v>0</v>
      </c>
      <c r="K118" s="224">
        <v>0</v>
      </c>
      <c r="L118" s="224">
        <v>0</v>
      </c>
      <c r="M118" s="224">
        <v>0</v>
      </c>
      <c r="N118" s="224">
        <v>0</v>
      </c>
      <c r="O118" s="224">
        <v>0</v>
      </c>
      <c r="P118" s="507"/>
      <c r="Q118" s="507"/>
      <c r="R118" s="507"/>
      <c r="S118" s="507"/>
      <c r="T118" s="507"/>
      <c r="U118" s="507"/>
      <c r="V118" s="507"/>
      <c r="W118" s="507"/>
      <c r="X118" s="507"/>
      <c r="Y118" s="507"/>
      <c r="Z118" s="507"/>
      <c r="AA118" s="507"/>
      <c r="AB118" s="507"/>
      <c r="AC118" s="507"/>
    </row>
    <row r="119" spans="1:29" ht="14.25" hidden="1">
      <c r="A119" s="176" t="s">
        <v>1892</v>
      </c>
      <c r="B119" s="106" t="s">
        <v>1893</v>
      </c>
      <c r="C119" s="90"/>
      <c r="D119" s="366" t="s">
        <v>198</v>
      </c>
      <c r="E119" s="366" t="s">
        <v>62</v>
      </c>
      <c r="F119" s="219">
        <v>0</v>
      </c>
      <c r="G119" s="216">
        <v>0</v>
      </c>
      <c r="H119" s="216">
        <v>0</v>
      </c>
      <c r="I119" s="216">
        <v>0</v>
      </c>
      <c r="J119" s="216">
        <v>0</v>
      </c>
      <c r="K119" s="216">
        <v>0</v>
      </c>
      <c r="L119" s="216">
        <v>0</v>
      </c>
      <c r="M119" s="216">
        <v>0</v>
      </c>
      <c r="N119" s="216">
        <v>0</v>
      </c>
      <c r="O119" s="216">
        <v>0</v>
      </c>
      <c r="P119" s="209"/>
      <c r="Q119" s="216">
        <v>0</v>
      </c>
      <c r="R119" s="216">
        <v>0</v>
      </c>
      <c r="S119" s="216">
        <v>0</v>
      </c>
      <c r="T119" s="216">
        <v>0</v>
      </c>
      <c r="U119" s="216">
        <v>0</v>
      </c>
      <c r="V119" s="216">
        <v>0</v>
      </c>
      <c r="W119" s="216">
        <v>0</v>
      </c>
      <c r="X119" s="216">
        <v>0</v>
      </c>
      <c r="Y119" s="216">
        <v>0</v>
      </c>
      <c r="Z119" s="216">
        <v>0</v>
      </c>
      <c r="AA119" s="216">
        <v>0</v>
      </c>
      <c r="AB119" s="216">
        <v>0</v>
      </c>
      <c r="AC119" s="216">
        <v>0</v>
      </c>
    </row>
    <row r="120" spans="1:29" ht="15" hidden="1">
      <c r="A120" s="176" t="s">
        <v>1894</v>
      </c>
      <c r="B120" s="99" t="s">
        <v>1895</v>
      </c>
      <c r="C120" s="90"/>
      <c r="D120" s="366" t="s">
        <v>198</v>
      </c>
      <c r="E120" s="366" t="s">
        <v>62</v>
      </c>
      <c r="F120" s="219">
        <v>0</v>
      </c>
      <c r="G120" s="219">
        <v>0</v>
      </c>
      <c r="H120" s="219">
        <v>0</v>
      </c>
      <c r="I120" s="219">
        <v>0</v>
      </c>
      <c r="J120" s="219">
        <v>0</v>
      </c>
      <c r="K120" s="219">
        <v>0</v>
      </c>
      <c r="L120" s="219">
        <v>0</v>
      </c>
      <c r="M120" s="219">
        <v>0</v>
      </c>
      <c r="N120" s="219">
        <v>0</v>
      </c>
      <c r="O120" s="219">
        <v>0</v>
      </c>
      <c r="P120" s="220"/>
      <c r="Q120" s="219">
        <v>0</v>
      </c>
      <c r="R120" s="219">
        <v>0</v>
      </c>
      <c r="S120" s="219">
        <v>0</v>
      </c>
      <c r="T120" s="219">
        <v>0</v>
      </c>
      <c r="U120" s="219">
        <v>0</v>
      </c>
      <c r="V120" s="219">
        <v>0</v>
      </c>
      <c r="W120" s="219">
        <v>0</v>
      </c>
      <c r="X120" s="219">
        <v>0</v>
      </c>
      <c r="Y120" s="219">
        <v>0</v>
      </c>
      <c r="Z120" s="219">
        <v>0</v>
      </c>
      <c r="AA120" s="219">
        <v>0</v>
      </c>
      <c r="AB120" s="216">
        <v>0</v>
      </c>
      <c r="AC120" s="219">
        <v>0</v>
      </c>
    </row>
    <row r="121" spans="1:29" ht="15" hidden="1">
      <c r="A121" s="176" t="s">
        <v>1896</v>
      </c>
      <c r="B121" s="99" t="s">
        <v>1897</v>
      </c>
      <c r="C121" s="90"/>
      <c r="D121" s="366" t="s">
        <v>198</v>
      </c>
      <c r="E121" s="366" t="s">
        <v>62</v>
      </c>
      <c r="F121" s="219">
        <v>0</v>
      </c>
      <c r="G121" s="219">
        <v>0</v>
      </c>
      <c r="H121" s="219">
        <v>0</v>
      </c>
      <c r="I121" s="219">
        <v>0</v>
      </c>
      <c r="J121" s="219">
        <v>0</v>
      </c>
      <c r="K121" s="219">
        <v>0</v>
      </c>
      <c r="L121" s="219">
        <v>0</v>
      </c>
      <c r="M121" s="219">
        <v>0</v>
      </c>
      <c r="N121" s="219">
        <v>0</v>
      </c>
      <c r="O121" s="219">
        <v>0</v>
      </c>
      <c r="P121" s="220"/>
      <c r="Q121" s="219">
        <v>0</v>
      </c>
      <c r="R121" s="219">
        <v>0</v>
      </c>
      <c r="S121" s="219">
        <v>0</v>
      </c>
      <c r="T121" s="219">
        <v>0</v>
      </c>
      <c r="U121" s="219">
        <v>0</v>
      </c>
      <c r="V121" s="219">
        <v>0</v>
      </c>
      <c r="W121" s="219">
        <v>0</v>
      </c>
      <c r="X121" s="219">
        <v>0</v>
      </c>
      <c r="Y121" s="219">
        <v>0</v>
      </c>
      <c r="Z121" s="219">
        <v>0</v>
      </c>
      <c r="AA121" s="219">
        <v>0</v>
      </c>
      <c r="AB121" s="216">
        <v>0</v>
      </c>
      <c r="AC121" s="219">
        <v>0</v>
      </c>
    </row>
    <row r="122" spans="1:29" ht="15" hidden="1">
      <c r="A122" s="176" t="s">
        <v>1898</v>
      </c>
      <c r="B122" s="99" t="s">
        <v>1899</v>
      </c>
      <c r="C122" s="90"/>
      <c r="D122" s="366" t="s">
        <v>198</v>
      </c>
      <c r="E122" s="366" t="s">
        <v>62</v>
      </c>
      <c r="F122" s="219">
        <v>0</v>
      </c>
      <c r="G122" s="219">
        <v>0</v>
      </c>
      <c r="H122" s="219">
        <v>0</v>
      </c>
      <c r="I122" s="219">
        <v>0</v>
      </c>
      <c r="J122" s="219">
        <v>0</v>
      </c>
      <c r="K122" s="219">
        <v>0</v>
      </c>
      <c r="L122" s="219">
        <v>0</v>
      </c>
      <c r="M122" s="219">
        <v>0</v>
      </c>
      <c r="N122" s="219">
        <v>0</v>
      </c>
      <c r="O122" s="219">
        <v>0</v>
      </c>
      <c r="P122" s="220"/>
      <c r="Q122" s="219">
        <v>0</v>
      </c>
      <c r="R122" s="219">
        <v>0</v>
      </c>
      <c r="S122" s="219">
        <v>0</v>
      </c>
      <c r="T122" s="219">
        <v>0</v>
      </c>
      <c r="U122" s="219">
        <v>0</v>
      </c>
      <c r="V122" s="219">
        <v>0</v>
      </c>
      <c r="W122" s="219">
        <v>0</v>
      </c>
      <c r="X122" s="219">
        <v>0</v>
      </c>
      <c r="Y122" s="219">
        <v>0</v>
      </c>
      <c r="Z122" s="219">
        <v>0</v>
      </c>
      <c r="AA122" s="219">
        <v>0</v>
      </c>
      <c r="AB122" s="216">
        <v>0</v>
      </c>
      <c r="AC122" s="219">
        <v>0</v>
      </c>
    </row>
    <row r="123" spans="1:29" ht="112.5" hidden="1">
      <c r="A123" s="167" t="s">
        <v>1900</v>
      </c>
      <c r="B123" s="106" t="s">
        <v>1901</v>
      </c>
      <c r="C123" s="90"/>
      <c r="D123" s="366" t="s">
        <v>198</v>
      </c>
      <c r="E123" s="366" t="s">
        <v>62</v>
      </c>
      <c r="F123" s="216">
        <v>0</v>
      </c>
      <c r="G123" s="216">
        <v>0</v>
      </c>
      <c r="H123" s="216">
        <v>0</v>
      </c>
      <c r="I123" s="216">
        <v>0</v>
      </c>
      <c r="J123" s="216">
        <v>0</v>
      </c>
      <c r="K123" s="216">
        <v>0</v>
      </c>
      <c r="L123" s="216">
        <v>0</v>
      </c>
      <c r="M123" s="216">
        <v>0</v>
      </c>
      <c r="N123" s="216">
        <v>0</v>
      </c>
      <c r="O123" s="216">
        <v>0</v>
      </c>
      <c r="P123" s="216">
        <v>0</v>
      </c>
      <c r="Q123" s="216">
        <v>0</v>
      </c>
      <c r="R123" s="216">
        <v>0</v>
      </c>
      <c r="S123" s="216">
        <v>0</v>
      </c>
      <c r="T123" s="216">
        <v>0</v>
      </c>
      <c r="U123" s="216">
        <v>0</v>
      </c>
      <c r="V123" s="216">
        <v>0</v>
      </c>
      <c r="W123" s="216">
        <v>0</v>
      </c>
      <c r="X123" s="216">
        <v>0</v>
      </c>
      <c r="Y123" s="216">
        <v>0</v>
      </c>
      <c r="Z123" s="216">
        <v>0</v>
      </c>
      <c r="AA123" s="216">
        <v>0</v>
      </c>
      <c r="AB123" s="216">
        <v>0</v>
      </c>
      <c r="AC123" s="216">
        <v>0</v>
      </c>
    </row>
    <row r="124" spans="1:29" ht="146.25" hidden="1">
      <c r="A124" s="172" t="s">
        <v>14</v>
      </c>
      <c r="B124" s="106" t="s">
        <v>15</v>
      </c>
      <c r="C124" s="90"/>
      <c r="D124" s="366" t="s">
        <v>198</v>
      </c>
      <c r="E124" s="366" t="s">
        <v>62</v>
      </c>
      <c r="F124" s="216">
        <v>0</v>
      </c>
      <c r="G124" s="216">
        <v>0</v>
      </c>
      <c r="H124" s="216">
        <v>0</v>
      </c>
      <c r="I124" s="216">
        <v>0</v>
      </c>
      <c r="J124" s="216">
        <v>0</v>
      </c>
      <c r="K124" s="216">
        <v>0</v>
      </c>
      <c r="L124" s="216">
        <v>0</v>
      </c>
      <c r="M124" s="216">
        <v>0</v>
      </c>
      <c r="N124" s="216">
        <v>0</v>
      </c>
      <c r="O124" s="216">
        <v>0</v>
      </c>
      <c r="P124" s="216">
        <v>0</v>
      </c>
      <c r="Q124" s="216">
        <v>0</v>
      </c>
      <c r="R124" s="216">
        <v>0</v>
      </c>
      <c r="S124" s="216">
        <v>0</v>
      </c>
      <c r="T124" s="216">
        <v>0</v>
      </c>
      <c r="U124" s="216">
        <v>0</v>
      </c>
      <c r="V124" s="216">
        <v>0</v>
      </c>
      <c r="W124" s="216">
        <v>0</v>
      </c>
      <c r="X124" s="216">
        <v>0</v>
      </c>
      <c r="Y124" s="216">
        <v>0</v>
      </c>
      <c r="Z124" s="216">
        <v>0</v>
      </c>
      <c r="AA124" s="216">
        <v>0</v>
      </c>
      <c r="AB124" s="216">
        <v>0</v>
      </c>
      <c r="AC124" s="216">
        <v>0</v>
      </c>
    </row>
    <row r="125" spans="1:29" ht="56.25" hidden="1">
      <c r="A125" s="180" t="s">
        <v>80</v>
      </c>
      <c r="B125" s="560" t="s">
        <v>81</v>
      </c>
      <c r="C125" s="90"/>
      <c r="D125" s="500" t="s">
        <v>198</v>
      </c>
      <c r="E125" s="371"/>
      <c r="F125" s="216">
        <v>0</v>
      </c>
      <c r="G125" s="216">
        <v>0</v>
      </c>
      <c r="H125" s="514" t="s">
        <v>1037</v>
      </c>
      <c r="I125" s="514" t="s">
        <v>1037</v>
      </c>
      <c r="J125" s="216">
        <v>0</v>
      </c>
      <c r="K125" s="216">
        <v>0</v>
      </c>
      <c r="L125" s="216">
        <v>0</v>
      </c>
      <c r="M125" s="216">
        <v>0</v>
      </c>
      <c r="N125" s="216">
        <v>0</v>
      </c>
      <c r="O125" s="216">
        <v>0</v>
      </c>
      <c r="P125" s="216">
        <v>0</v>
      </c>
      <c r="Q125" s="216">
        <v>0</v>
      </c>
      <c r="R125" s="216">
        <v>0</v>
      </c>
      <c r="S125" s="216">
        <v>0</v>
      </c>
      <c r="T125" s="514" t="s">
        <v>1037</v>
      </c>
      <c r="U125" s="514" t="s">
        <v>1037</v>
      </c>
      <c r="V125" s="216">
        <v>0</v>
      </c>
      <c r="W125" s="216">
        <v>0</v>
      </c>
      <c r="X125" s="216">
        <v>0</v>
      </c>
      <c r="Y125" s="216">
        <v>0</v>
      </c>
      <c r="Z125" s="216">
        <v>0</v>
      </c>
      <c r="AA125" s="216">
        <v>0</v>
      </c>
      <c r="AB125" s="216">
        <v>0</v>
      </c>
      <c r="AC125" s="216">
        <v>0</v>
      </c>
    </row>
    <row r="126" spans="1:29" ht="14.25" hidden="1">
      <c r="A126" s="179" t="s">
        <v>82</v>
      </c>
      <c r="B126" s="561"/>
      <c r="C126" s="90"/>
      <c r="D126" s="501"/>
      <c r="E126" s="351" t="s">
        <v>62</v>
      </c>
      <c r="F126" s="216">
        <v>0</v>
      </c>
      <c r="G126" s="216">
        <v>0</v>
      </c>
      <c r="H126" s="515"/>
      <c r="I126" s="515"/>
      <c r="J126" s="216">
        <v>0</v>
      </c>
      <c r="K126" s="216">
        <v>0</v>
      </c>
      <c r="L126" s="216">
        <v>0</v>
      </c>
      <c r="M126" s="216">
        <v>0</v>
      </c>
      <c r="N126" s="216">
        <v>0</v>
      </c>
      <c r="O126" s="216">
        <v>0</v>
      </c>
      <c r="P126" s="216">
        <v>0</v>
      </c>
      <c r="Q126" s="216">
        <v>0</v>
      </c>
      <c r="R126" s="216">
        <v>0</v>
      </c>
      <c r="S126" s="216">
        <v>0</v>
      </c>
      <c r="T126" s="515"/>
      <c r="U126" s="515"/>
      <c r="V126" s="216">
        <v>0</v>
      </c>
      <c r="W126" s="216">
        <v>0</v>
      </c>
      <c r="X126" s="216">
        <v>0</v>
      </c>
      <c r="Y126" s="216">
        <v>0</v>
      </c>
      <c r="Z126" s="216">
        <v>0</v>
      </c>
      <c r="AA126" s="216">
        <v>0</v>
      </c>
      <c r="AB126" s="216">
        <v>0</v>
      </c>
      <c r="AC126" s="216">
        <v>0</v>
      </c>
    </row>
    <row r="127" spans="1:29" ht="56.25" hidden="1">
      <c r="A127" s="180" t="s">
        <v>2036</v>
      </c>
      <c r="B127" s="106" t="s">
        <v>2037</v>
      </c>
      <c r="C127" s="90"/>
      <c r="D127" s="366" t="s">
        <v>198</v>
      </c>
      <c r="E127" s="366" t="s">
        <v>62</v>
      </c>
      <c r="F127" s="216">
        <v>0</v>
      </c>
      <c r="G127" s="216">
        <v>0</v>
      </c>
      <c r="H127" s="207" t="s">
        <v>1037</v>
      </c>
      <c r="I127" s="207" t="s">
        <v>1037</v>
      </c>
      <c r="J127" s="216">
        <v>0</v>
      </c>
      <c r="K127" s="216">
        <v>0</v>
      </c>
      <c r="L127" s="216">
        <v>0</v>
      </c>
      <c r="M127" s="216">
        <v>0</v>
      </c>
      <c r="N127" s="216">
        <v>0</v>
      </c>
      <c r="O127" s="216">
        <v>0</v>
      </c>
      <c r="P127" s="216">
        <v>0</v>
      </c>
      <c r="Q127" s="216">
        <v>0</v>
      </c>
      <c r="R127" s="216">
        <v>0</v>
      </c>
      <c r="S127" s="216">
        <v>0</v>
      </c>
      <c r="T127" s="207" t="s">
        <v>1037</v>
      </c>
      <c r="U127" s="207" t="s">
        <v>1037</v>
      </c>
      <c r="V127" s="216">
        <v>0</v>
      </c>
      <c r="W127" s="216">
        <v>0</v>
      </c>
      <c r="X127" s="216">
        <v>0</v>
      </c>
      <c r="Y127" s="216">
        <v>0</v>
      </c>
      <c r="Z127" s="216">
        <v>0</v>
      </c>
      <c r="AA127" s="216">
        <v>0</v>
      </c>
      <c r="AB127" s="216">
        <v>0</v>
      </c>
      <c r="AC127" s="216">
        <v>0</v>
      </c>
    </row>
    <row r="128" spans="1:29" ht="78.75" hidden="1">
      <c r="A128" s="180" t="s">
        <v>2038</v>
      </c>
      <c r="B128" s="106" t="s">
        <v>2039</v>
      </c>
      <c r="C128" s="90"/>
      <c r="D128" s="366" t="s">
        <v>198</v>
      </c>
      <c r="E128" s="366" t="s">
        <v>62</v>
      </c>
      <c r="F128" s="216">
        <v>0</v>
      </c>
      <c r="G128" s="216">
        <v>0</v>
      </c>
      <c r="H128" s="207" t="s">
        <v>1037</v>
      </c>
      <c r="I128" s="207" t="s">
        <v>1037</v>
      </c>
      <c r="J128" s="216">
        <v>0</v>
      </c>
      <c r="K128" s="216">
        <v>0</v>
      </c>
      <c r="L128" s="216">
        <v>0</v>
      </c>
      <c r="M128" s="216">
        <v>0</v>
      </c>
      <c r="N128" s="216">
        <v>0</v>
      </c>
      <c r="O128" s="216">
        <v>0</v>
      </c>
      <c r="P128" s="216">
        <v>0</v>
      </c>
      <c r="Q128" s="216">
        <v>0</v>
      </c>
      <c r="R128" s="216">
        <v>0</v>
      </c>
      <c r="S128" s="216">
        <v>0</v>
      </c>
      <c r="T128" s="207" t="s">
        <v>1037</v>
      </c>
      <c r="U128" s="207" t="s">
        <v>1037</v>
      </c>
      <c r="V128" s="216">
        <v>0</v>
      </c>
      <c r="W128" s="216">
        <v>0</v>
      </c>
      <c r="X128" s="216">
        <v>0</v>
      </c>
      <c r="Y128" s="216">
        <v>0</v>
      </c>
      <c r="Z128" s="216">
        <v>0</v>
      </c>
      <c r="AA128" s="216">
        <v>0</v>
      </c>
      <c r="AB128" s="216">
        <v>0</v>
      </c>
      <c r="AC128" s="216">
        <v>0</v>
      </c>
    </row>
    <row r="129" spans="1:29" ht="78.75" hidden="1">
      <c r="A129" s="180" t="s">
        <v>2040</v>
      </c>
      <c r="B129" s="106" t="s">
        <v>2041</v>
      </c>
      <c r="C129" s="90"/>
      <c r="D129" s="366" t="s">
        <v>198</v>
      </c>
      <c r="E129" s="366" t="s">
        <v>62</v>
      </c>
      <c r="F129" s="216">
        <v>0</v>
      </c>
      <c r="G129" s="216">
        <v>0</v>
      </c>
      <c r="H129" s="207" t="s">
        <v>1037</v>
      </c>
      <c r="I129" s="207" t="s">
        <v>1037</v>
      </c>
      <c r="J129" s="216">
        <v>0</v>
      </c>
      <c r="K129" s="216">
        <v>0</v>
      </c>
      <c r="L129" s="216">
        <v>0</v>
      </c>
      <c r="M129" s="216">
        <v>0</v>
      </c>
      <c r="N129" s="216">
        <v>0</v>
      </c>
      <c r="O129" s="216">
        <v>0</v>
      </c>
      <c r="P129" s="216">
        <v>0</v>
      </c>
      <c r="Q129" s="216">
        <v>0</v>
      </c>
      <c r="R129" s="216">
        <v>0</v>
      </c>
      <c r="S129" s="216">
        <v>0</v>
      </c>
      <c r="T129" s="207" t="s">
        <v>1037</v>
      </c>
      <c r="U129" s="207" t="s">
        <v>1037</v>
      </c>
      <c r="V129" s="216">
        <v>0</v>
      </c>
      <c r="W129" s="216">
        <v>0</v>
      </c>
      <c r="X129" s="216">
        <v>0</v>
      </c>
      <c r="Y129" s="216">
        <v>0</v>
      </c>
      <c r="Z129" s="216">
        <v>0</v>
      </c>
      <c r="AA129" s="216">
        <v>0</v>
      </c>
      <c r="AB129" s="216">
        <v>0</v>
      </c>
      <c r="AC129" s="216">
        <v>0</v>
      </c>
    </row>
    <row r="130" spans="1:29" ht="14.25" hidden="1">
      <c r="A130" s="180" t="s">
        <v>886</v>
      </c>
      <c r="B130" s="106" t="s">
        <v>887</v>
      </c>
      <c r="C130" s="90"/>
      <c r="D130" s="366" t="s">
        <v>198</v>
      </c>
      <c r="E130" s="366" t="s">
        <v>62</v>
      </c>
      <c r="F130" s="216">
        <v>0</v>
      </c>
      <c r="G130" s="216">
        <v>0</v>
      </c>
      <c r="H130" s="207" t="s">
        <v>1037</v>
      </c>
      <c r="I130" s="207" t="s">
        <v>1037</v>
      </c>
      <c r="J130" s="216">
        <v>0</v>
      </c>
      <c r="K130" s="216">
        <v>0</v>
      </c>
      <c r="L130" s="216">
        <v>0</v>
      </c>
      <c r="M130" s="216">
        <v>0</v>
      </c>
      <c r="N130" s="216">
        <v>0</v>
      </c>
      <c r="O130" s="216">
        <v>0</v>
      </c>
      <c r="P130" s="216">
        <v>0</v>
      </c>
      <c r="Q130" s="216">
        <v>0</v>
      </c>
      <c r="R130" s="216">
        <v>0</v>
      </c>
      <c r="S130" s="216">
        <v>0</v>
      </c>
      <c r="T130" s="207" t="s">
        <v>1037</v>
      </c>
      <c r="U130" s="207" t="s">
        <v>1037</v>
      </c>
      <c r="V130" s="216">
        <v>0</v>
      </c>
      <c r="W130" s="216">
        <v>0</v>
      </c>
      <c r="X130" s="216">
        <v>0</v>
      </c>
      <c r="Y130" s="216">
        <v>0</v>
      </c>
      <c r="Z130" s="216">
        <v>0</v>
      </c>
      <c r="AA130" s="216">
        <v>0</v>
      </c>
      <c r="AB130" s="216">
        <v>0</v>
      </c>
      <c r="AC130" s="216">
        <v>0</v>
      </c>
    </row>
    <row r="131" spans="1:29" ht="14.25">
      <c r="A131" s="181" t="s">
        <v>888</v>
      </c>
      <c r="B131" s="122" t="s">
        <v>889</v>
      </c>
      <c r="C131" s="124"/>
      <c r="D131" s="357" t="s">
        <v>61</v>
      </c>
      <c r="E131" s="358" t="s">
        <v>62</v>
      </c>
      <c r="F131" s="315">
        <f>P131</f>
        <v>11497523</v>
      </c>
      <c r="G131" s="219">
        <v>0</v>
      </c>
      <c r="H131" s="219">
        <v>0</v>
      </c>
      <c r="I131" s="219">
        <v>0</v>
      </c>
      <c r="J131" s="219">
        <v>0</v>
      </c>
      <c r="K131" s="219">
        <v>0</v>
      </c>
      <c r="L131" s="219">
        <v>0</v>
      </c>
      <c r="M131" s="219">
        <v>0</v>
      </c>
      <c r="N131" s="219">
        <v>0</v>
      </c>
      <c r="O131" s="219">
        <v>0</v>
      </c>
      <c r="P131" s="315">
        <f>РАСХОДЫ!K273</f>
        <v>11497523</v>
      </c>
      <c r="Q131" s="219">
        <v>0</v>
      </c>
      <c r="R131" s="315">
        <f>AB131</f>
        <v>4358380.13</v>
      </c>
      <c r="S131" s="219">
        <v>0</v>
      </c>
      <c r="T131" s="238"/>
      <c r="U131" s="238"/>
      <c r="V131" s="219">
        <v>0</v>
      </c>
      <c r="W131" s="219">
        <v>0</v>
      </c>
      <c r="X131" s="219">
        <v>0</v>
      </c>
      <c r="Y131" s="219">
        <v>0</v>
      </c>
      <c r="Z131" s="219">
        <v>0</v>
      </c>
      <c r="AA131" s="219">
        <v>0</v>
      </c>
      <c r="AB131" s="315">
        <f>РАСХОДЫ!L273</f>
        <v>4358380.13</v>
      </c>
      <c r="AC131" s="219">
        <v>0</v>
      </c>
    </row>
    <row r="132" spans="1:29" ht="14.25" hidden="1">
      <c r="A132" s="179" t="s">
        <v>82</v>
      </c>
      <c r="B132" s="510" t="s">
        <v>891</v>
      </c>
      <c r="C132" s="512"/>
      <c r="D132" s="516" t="s">
        <v>61</v>
      </c>
      <c r="E132" s="516" t="s">
        <v>62</v>
      </c>
      <c r="F132" s="529">
        <v>0</v>
      </c>
      <c r="G132" s="529">
        <v>0</v>
      </c>
      <c r="H132" s="296"/>
      <c r="I132" s="297"/>
      <c r="J132" s="297"/>
      <c r="K132" s="296"/>
      <c r="L132" s="297"/>
      <c r="M132" s="297"/>
      <c r="N132" s="296"/>
      <c r="O132" s="297"/>
      <c r="P132" s="529">
        <v>0</v>
      </c>
      <c r="Q132" s="529">
        <v>0</v>
      </c>
      <c r="R132" s="529">
        <v>0</v>
      </c>
      <c r="S132" s="529">
        <v>0</v>
      </c>
      <c r="T132" s="296"/>
      <c r="U132" s="297"/>
      <c r="V132" s="296"/>
      <c r="W132" s="297"/>
      <c r="X132" s="297"/>
      <c r="Y132" s="296"/>
      <c r="Z132" s="297"/>
      <c r="AA132" s="297"/>
      <c r="AB132" s="529">
        <v>0</v>
      </c>
      <c r="AC132" s="529">
        <v>0</v>
      </c>
    </row>
    <row r="133" spans="1:29" ht="90" hidden="1">
      <c r="A133" s="177" t="s">
        <v>890</v>
      </c>
      <c r="B133" s="511"/>
      <c r="C133" s="513"/>
      <c r="D133" s="517"/>
      <c r="E133" s="517"/>
      <c r="F133" s="530"/>
      <c r="G133" s="530"/>
      <c r="H133" s="287">
        <v>0</v>
      </c>
      <c r="I133" s="287">
        <v>0</v>
      </c>
      <c r="J133" s="287">
        <v>0</v>
      </c>
      <c r="K133" s="287">
        <v>0</v>
      </c>
      <c r="L133" s="287">
        <v>0</v>
      </c>
      <c r="M133" s="287">
        <v>0</v>
      </c>
      <c r="N133" s="287">
        <v>0</v>
      </c>
      <c r="O133" s="287">
        <v>0</v>
      </c>
      <c r="P133" s="530"/>
      <c r="Q133" s="530"/>
      <c r="R133" s="530"/>
      <c r="S133" s="530"/>
      <c r="T133" s="287">
        <v>0</v>
      </c>
      <c r="U133" s="287">
        <v>0</v>
      </c>
      <c r="V133" s="287">
        <v>0</v>
      </c>
      <c r="W133" s="287">
        <v>0</v>
      </c>
      <c r="X133" s="287">
        <v>0</v>
      </c>
      <c r="Y133" s="287">
        <v>0</v>
      </c>
      <c r="Z133" s="287">
        <v>0</v>
      </c>
      <c r="AA133" s="287">
        <v>0</v>
      </c>
      <c r="AB133" s="530"/>
      <c r="AC133" s="530"/>
    </row>
    <row r="134" spans="1:29" ht="22.5" customHeight="1" hidden="1">
      <c r="A134" s="170" t="s">
        <v>892</v>
      </c>
      <c r="B134" s="106" t="s">
        <v>893</v>
      </c>
      <c r="C134" s="90"/>
      <c r="D134" s="358" t="s">
        <v>61</v>
      </c>
      <c r="E134" s="358" t="s">
        <v>62</v>
      </c>
      <c r="F134" s="216">
        <v>0</v>
      </c>
      <c r="G134" s="216">
        <v>0</v>
      </c>
      <c r="H134" s="216">
        <v>0</v>
      </c>
      <c r="I134" s="216">
        <v>0</v>
      </c>
      <c r="J134" s="216">
        <v>0</v>
      </c>
      <c r="K134" s="216">
        <v>0</v>
      </c>
      <c r="L134" s="216">
        <v>0</v>
      </c>
      <c r="M134" s="216">
        <v>0</v>
      </c>
      <c r="N134" s="216">
        <v>0</v>
      </c>
      <c r="O134" s="216">
        <v>0</v>
      </c>
      <c r="P134" s="216">
        <v>0</v>
      </c>
      <c r="Q134" s="216">
        <v>0</v>
      </c>
      <c r="R134" s="216">
        <v>0</v>
      </c>
      <c r="S134" s="216">
        <v>0</v>
      </c>
      <c r="T134" s="216">
        <v>0</v>
      </c>
      <c r="U134" s="216">
        <v>0</v>
      </c>
      <c r="V134" s="216">
        <v>0</v>
      </c>
      <c r="W134" s="216">
        <v>0</v>
      </c>
      <c r="X134" s="216">
        <v>0</v>
      </c>
      <c r="Y134" s="216">
        <v>0</v>
      </c>
      <c r="Z134" s="216">
        <v>0</v>
      </c>
      <c r="AA134" s="216">
        <v>0</v>
      </c>
      <c r="AB134" s="216">
        <v>0</v>
      </c>
      <c r="AC134" s="216">
        <v>0</v>
      </c>
    </row>
    <row r="135" spans="1:29" ht="45" hidden="1">
      <c r="A135" s="178" t="s">
        <v>894</v>
      </c>
      <c r="B135" s="106" t="s">
        <v>895</v>
      </c>
      <c r="C135" s="90"/>
      <c r="D135" s="358" t="s">
        <v>61</v>
      </c>
      <c r="E135" s="358" t="s">
        <v>62</v>
      </c>
      <c r="F135" s="216">
        <v>0</v>
      </c>
      <c r="G135" s="216">
        <v>0</v>
      </c>
      <c r="H135" s="216">
        <v>0</v>
      </c>
      <c r="I135" s="216">
        <v>0</v>
      </c>
      <c r="J135" s="216">
        <v>0</v>
      </c>
      <c r="K135" s="216">
        <v>0</v>
      </c>
      <c r="L135" s="216">
        <v>0</v>
      </c>
      <c r="M135" s="216">
        <v>0</v>
      </c>
      <c r="N135" s="216">
        <v>0</v>
      </c>
      <c r="O135" s="216">
        <v>0</v>
      </c>
      <c r="P135" s="216">
        <v>0</v>
      </c>
      <c r="Q135" s="216">
        <v>0</v>
      </c>
      <c r="R135" s="216">
        <v>0</v>
      </c>
      <c r="S135" s="216">
        <v>0</v>
      </c>
      <c r="T135" s="216">
        <v>0</v>
      </c>
      <c r="U135" s="216">
        <v>0</v>
      </c>
      <c r="V135" s="216">
        <v>0</v>
      </c>
      <c r="W135" s="216">
        <v>0</v>
      </c>
      <c r="X135" s="216">
        <v>0</v>
      </c>
      <c r="Y135" s="216">
        <v>0</v>
      </c>
      <c r="Z135" s="216">
        <v>0</v>
      </c>
      <c r="AA135" s="216">
        <v>0</v>
      </c>
      <c r="AB135" s="216">
        <v>0</v>
      </c>
      <c r="AC135" s="216">
        <v>0</v>
      </c>
    </row>
    <row r="136" spans="1:29" ht="45" hidden="1">
      <c r="A136" s="178" t="s">
        <v>896</v>
      </c>
      <c r="B136" s="106" t="s">
        <v>897</v>
      </c>
      <c r="C136" s="90"/>
      <c r="D136" s="358" t="s">
        <v>61</v>
      </c>
      <c r="E136" s="358" t="s">
        <v>62</v>
      </c>
      <c r="F136" s="216">
        <v>0</v>
      </c>
      <c r="G136" s="216">
        <v>0</v>
      </c>
      <c r="H136" s="216">
        <v>0</v>
      </c>
      <c r="I136" s="216">
        <v>0</v>
      </c>
      <c r="J136" s="216">
        <v>0</v>
      </c>
      <c r="K136" s="216">
        <v>0</v>
      </c>
      <c r="L136" s="216">
        <v>0</v>
      </c>
      <c r="M136" s="216">
        <v>0</v>
      </c>
      <c r="N136" s="216">
        <v>0</v>
      </c>
      <c r="O136" s="216">
        <v>0</v>
      </c>
      <c r="P136" s="216">
        <v>0</v>
      </c>
      <c r="Q136" s="216">
        <v>0</v>
      </c>
      <c r="R136" s="216">
        <v>0</v>
      </c>
      <c r="S136" s="216">
        <v>0</v>
      </c>
      <c r="T136" s="216">
        <v>0</v>
      </c>
      <c r="U136" s="216">
        <v>0</v>
      </c>
      <c r="V136" s="216">
        <v>0</v>
      </c>
      <c r="W136" s="216">
        <v>0</v>
      </c>
      <c r="X136" s="216">
        <v>0</v>
      </c>
      <c r="Y136" s="216">
        <v>0</v>
      </c>
      <c r="Z136" s="216">
        <v>0</v>
      </c>
      <c r="AA136" s="216">
        <v>0</v>
      </c>
      <c r="AB136" s="216">
        <v>0</v>
      </c>
      <c r="AC136" s="216">
        <v>0</v>
      </c>
    </row>
    <row r="137" spans="1:29" ht="45" hidden="1">
      <c r="A137" s="182" t="s">
        <v>898</v>
      </c>
      <c r="B137" s="106" t="s">
        <v>899</v>
      </c>
      <c r="C137" s="90"/>
      <c r="D137" s="358" t="s">
        <v>61</v>
      </c>
      <c r="E137" s="358" t="s">
        <v>62</v>
      </c>
      <c r="F137" s="216">
        <v>0</v>
      </c>
      <c r="G137" s="216">
        <v>0</v>
      </c>
      <c r="H137" s="216">
        <v>0</v>
      </c>
      <c r="I137" s="216">
        <v>0</v>
      </c>
      <c r="J137" s="216">
        <v>0</v>
      </c>
      <c r="K137" s="216">
        <v>0</v>
      </c>
      <c r="L137" s="216">
        <v>0</v>
      </c>
      <c r="M137" s="216">
        <v>0</v>
      </c>
      <c r="N137" s="216">
        <v>0</v>
      </c>
      <c r="O137" s="216">
        <v>0</v>
      </c>
      <c r="P137" s="216">
        <v>0</v>
      </c>
      <c r="Q137" s="216">
        <v>0</v>
      </c>
      <c r="R137" s="216">
        <v>0</v>
      </c>
      <c r="S137" s="216">
        <v>0</v>
      </c>
      <c r="T137" s="216">
        <v>0</v>
      </c>
      <c r="U137" s="216">
        <v>0</v>
      </c>
      <c r="V137" s="216">
        <v>0</v>
      </c>
      <c r="W137" s="216">
        <v>0</v>
      </c>
      <c r="X137" s="216">
        <v>0</v>
      </c>
      <c r="Y137" s="216">
        <v>0</v>
      </c>
      <c r="Z137" s="216">
        <v>0</v>
      </c>
      <c r="AA137" s="216">
        <v>0</v>
      </c>
      <c r="AB137" s="216">
        <v>0</v>
      </c>
      <c r="AC137" s="216">
        <v>0</v>
      </c>
    </row>
    <row r="138" spans="1:29" ht="56.25">
      <c r="A138" s="182" t="s">
        <v>900</v>
      </c>
      <c r="B138" s="106" t="s">
        <v>901</v>
      </c>
      <c r="C138" s="90"/>
      <c r="D138" s="358" t="s">
        <v>61</v>
      </c>
      <c r="E138" s="358" t="s">
        <v>62</v>
      </c>
      <c r="F138" s="315">
        <f>P138</f>
        <v>2488184</v>
      </c>
      <c r="G138" s="219">
        <v>0</v>
      </c>
      <c r="H138" s="219">
        <v>0</v>
      </c>
      <c r="I138" s="219">
        <v>0</v>
      </c>
      <c r="J138" s="219">
        <v>0</v>
      </c>
      <c r="K138" s="219">
        <v>0</v>
      </c>
      <c r="L138" s="219">
        <v>0</v>
      </c>
      <c r="M138" s="219">
        <v>0</v>
      </c>
      <c r="N138" s="219">
        <v>0</v>
      </c>
      <c r="O138" s="219">
        <v>0</v>
      </c>
      <c r="P138" s="315">
        <f>РАСХОДЫ!K281</f>
        <v>2488184</v>
      </c>
      <c r="Q138" s="219">
        <v>0</v>
      </c>
      <c r="R138" s="315">
        <v>0</v>
      </c>
      <c r="S138" s="219">
        <v>0</v>
      </c>
      <c r="T138" s="219">
        <v>0</v>
      </c>
      <c r="U138" s="219">
        <v>0</v>
      </c>
      <c r="V138" s="219">
        <v>0</v>
      </c>
      <c r="W138" s="219">
        <v>0</v>
      </c>
      <c r="X138" s="219">
        <v>0</v>
      </c>
      <c r="Y138" s="219">
        <v>0</v>
      </c>
      <c r="Z138" s="219">
        <v>0</v>
      </c>
      <c r="AA138" s="219">
        <v>0</v>
      </c>
      <c r="AB138" s="315">
        <f>РАСХОДЫ!L281</f>
        <v>0</v>
      </c>
      <c r="AC138" s="219">
        <v>0</v>
      </c>
    </row>
    <row r="139" spans="1:29" ht="22.5" hidden="1">
      <c r="A139" s="182" t="s">
        <v>902</v>
      </c>
      <c r="B139" s="106" t="s">
        <v>903</v>
      </c>
      <c r="C139" s="90"/>
      <c r="D139" s="358" t="s">
        <v>61</v>
      </c>
      <c r="E139" s="358" t="s">
        <v>62</v>
      </c>
      <c r="F139" s="219">
        <v>0</v>
      </c>
      <c r="G139" s="219">
        <v>0</v>
      </c>
      <c r="H139" s="219">
        <v>0</v>
      </c>
      <c r="I139" s="219">
        <v>0</v>
      </c>
      <c r="J139" s="219">
        <v>0</v>
      </c>
      <c r="K139" s="219">
        <v>0</v>
      </c>
      <c r="L139" s="219">
        <v>0</v>
      </c>
      <c r="M139" s="219">
        <v>0</v>
      </c>
      <c r="N139" s="219">
        <v>0</v>
      </c>
      <c r="O139" s="219">
        <v>0</v>
      </c>
      <c r="P139" s="219">
        <v>0</v>
      </c>
      <c r="Q139" s="219">
        <v>0</v>
      </c>
      <c r="R139" s="219">
        <v>0</v>
      </c>
      <c r="S139" s="219">
        <v>0</v>
      </c>
      <c r="T139" s="219">
        <v>0</v>
      </c>
      <c r="U139" s="219">
        <v>0</v>
      </c>
      <c r="V139" s="219">
        <v>0</v>
      </c>
      <c r="W139" s="219">
        <v>0</v>
      </c>
      <c r="X139" s="219">
        <v>0</v>
      </c>
      <c r="Y139" s="219">
        <v>0</v>
      </c>
      <c r="Z139" s="219">
        <v>0</v>
      </c>
      <c r="AA139" s="219">
        <v>0</v>
      </c>
      <c r="AB139" s="219">
        <v>0</v>
      </c>
      <c r="AC139" s="219">
        <v>0</v>
      </c>
    </row>
    <row r="140" spans="1:29" ht="45">
      <c r="A140" s="182" t="s">
        <v>904</v>
      </c>
      <c r="B140" s="106" t="s">
        <v>905</v>
      </c>
      <c r="C140" s="90"/>
      <c r="D140" s="358" t="s">
        <v>61</v>
      </c>
      <c r="E140" s="358" t="s">
        <v>62</v>
      </c>
      <c r="F140" s="315">
        <f>P140</f>
        <v>4980468.29</v>
      </c>
      <c r="G140" s="219">
        <v>0</v>
      </c>
      <c r="H140" s="219">
        <v>0</v>
      </c>
      <c r="I140" s="219">
        <v>0</v>
      </c>
      <c r="J140" s="219">
        <v>0</v>
      </c>
      <c r="K140" s="219">
        <v>0</v>
      </c>
      <c r="L140" s="219">
        <v>0</v>
      </c>
      <c r="M140" s="219">
        <v>0</v>
      </c>
      <c r="N140" s="219">
        <v>0</v>
      </c>
      <c r="O140" s="219">
        <v>0</v>
      </c>
      <c r="P140" s="315">
        <f>РАСХОДЫ!K290</f>
        <v>4980468.29</v>
      </c>
      <c r="Q140" s="219">
        <v>0</v>
      </c>
      <c r="R140" s="315">
        <f>AB140</f>
        <v>3020755.91</v>
      </c>
      <c r="S140" s="219">
        <v>0</v>
      </c>
      <c r="T140" s="219">
        <v>0</v>
      </c>
      <c r="U140" s="219">
        <v>0</v>
      </c>
      <c r="V140" s="219">
        <v>0</v>
      </c>
      <c r="W140" s="219">
        <v>0</v>
      </c>
      <c r="X140" s="219">
        <v>0</v>
      </c>
      <c r="Y140" s="219">
        <v>0</v>
      </c>
      <c r="Z140" s="219">
        <v>0</v>
      </c>
      <c r="AA140" s="219">
        <v>0</v>
      </c>
      <c r="AB140" s="315">
        <f>РАСХОДЫ!L290</f>
        <v>3020755.91</v>
      </c>
      <c r="AC140" s="219">
        <v>0</v>
      </c>
    </row>
    <row r="141" spans="1:29" ht="78.75">
      <c r="A141" s="182" t="s">
        <v>2047</v>
      </c>
      <c r="B141" s="106" t="s">
        <v>2048</v>
      </c>
      <c r="C141" s="90"/>
      <c r="D141" s="358" t="s">
        <v>61</v>
      </c>
      <c r="E141" s="358" t="s">
        <v>62</v>
      </c>
      <c r="F141" s="315">
        <f>P141</f>
        <v>4028870.71</v>
      </c>
      <c r="G141" s="219">
        <v>0</v>
      </c>
      <c r="H141" s="219">
        <v>0</v>
      </c>
      <c r="I141" s="219">
        <v>0</v>
      </c>
      <c r="J141" s="219">
        <v>0</v>
      </c>
      <c r="K141" s="219">
        <v>0</v>
      </c>
      <c r="L141" s="219">
        <v>0</v>
      </c>
      <c r="M141" s="219">
        <v>0</v>
      </c>
      <c r="N141" s="219">
        <v>0</v>
      </c>
      <c r="O141" s="219">
        <v>0</v>
      </c>
      <c r="P141" s="315">
        <f>РАСХОДЫ!K278+РАСХОДЫ!K284+РАСХОДЫ!K300+РАСХОДЫ!K308+РАСХОДЫ!K311</f>
        <v>4028870.71</v>
      </c>
      <c r="Q141" s="219">
        <v>0</v>
      </c>
      <c r="R141" s="315">
        <f>AB141</f>
        <v>1337624.22</v>
      </c>
      <c r="S141" s="219">
        <v>0</v>
      </c>
      <c r="T141" s="219">
        <v>0</v>
      </c>
      <c r="U141" s="219">
        <v>0</v>
      </c>
      <c r="V141" s="219">
        <v>0</v>
      </c>
      <c r="W141" s="219">
        <v>0</v>
      </c>
      <c r="X141" s="219">
        <v>0</v>
      </c>
      <c r="Y141" s="219">
        <v>0</v>
      </c>
      <c r="Z141" s="219">
        <v>0</v>
      </c>
      <c r="AA141" s="219">
        <v>0</v>
      </c>
      <c r="AB141" s="315">
        <f>РАСХОДЫ!L278+РАСХОДЫ!L284+РАСХОДЫ!L300+РАСХОДЫ!L308+РАСХОДЫ!L311</f>
        <v>1337624.22</v>
      </c>
      <c r="AC141" s="219">
        <v>0</v>
      </c>
    </row>
    <row r="142" spans="1:29" ht="22.5" hidden="1">
      <c r="A142" s="182" t="s">
        <v>489</v>
      </c>
      <c r="B142" s="106" t="s">
        <v>490</v>
      </c>
      <c r="C142" s="90"/>
      <c r="D142" s="358" t="s">
        <v>61</v>
      </c>
      <c r="E142" s="358" t="s">
        <v>62</v>
      </c>
      <c r="F142" s="216">
        <v>0</v>
      </c>
      <c r="G142" s="216">
        <v>0</v>
      </c>
      <c r="H142" s="216">
        <v>0</v>
      </c>
      <c r="I142" s="216">
        <v>0</v>
      </c>
      <c r="J142" s="216">
        <v>0</v>
      </c>
      <c r="K142" s="216">
        <v>0</v>
      </c>
      <c r="L142" s="216">
        <v>0</v>
      </c>
      <c r="M142" s="216">
        <v>0</v>
      </c>
      <c r="N142" s="216">
        <v>0</v>
      </c>
      <c r="O142" s="216">
        <v>0</v>
      </c>
      <c r="P142" s="216">
        <v>0</v>
      </c>
      <c r="Q142" s="216">
        <v>0</v>
      </c>
      <c r="R142" s="216">
        <v>0</v>
      </c>
      <c r="S142" s="216">
        <v>0</v>
      </c>
      <c r="T142" s="216">
        <v>0</v>
      </c>
      <c r="U142" s="216">
        <v>0</v>
      </c>
      <c r="V142" s="216">
        <v>0</v>
      </c>
      <c r="W142" s="216">
        <v>0</v>
      </c>
      <c r="X142" s="216">
        <v>0</v>
      </c>
      <c r="Y142" s="216">
        <v>0</v>
      </c>
      <c r="Z142" s="216">
        <v>0</v>
      </c>
      <c r="AA142" s="216">
        <v>0</v>
      </c>
      <c r="AB142" s="216">
        <v>0</v>
      </c>
      <c r="AC142" s="216">
        <v>0</v>
      </c>
    </row>
    <row r="143" spans="1:29" ht="101.25" hidden="1">
      <c r="A143" s="178" t="s">
        <v>491</v>
      </c>
      <c r="B143" s="106" t="s">
        <v>492</v>
      </c>
      <c r="C143" s="90"/>
      <c r="D143" s="358" t="s">
        <v>61</v>
      </c>
      <c r="E143" s="358" t="s">
        <v>62</v>
      </c>
      <c r="F143" s="227"/>
      <c r="G143" s="207"/>
      <c r="H143" s="207"/>
      <c r="I143" s="207"/>
      <c r="J143" s="207" t="s">
        <v>1037</v>
      </c>
      <c r="K143" s="207" t="s">
        <v>1037</v>
      </c>
      <c r="L143" s="207" t="s">
        <v>1037</v>
      </c>
      <c r="M143" s="207" t="s">
        <v>1037</v>
      </c>
      <c r="N143" s="207" t="s">
        <v>1037</v>
      </c>
      <c r="O143" s="207" t="s">
        <v>1037</v>
      </c>
      <c r="P143" s="207" t="s">
        <v>1037</v>
      </c>
      <c r="Q143" s="207" t="s">
        <v>1037</v>
      </c>
      <c r="R143" s="227"/>
      <c r="S143" s="207"/>
      <c r="T143" s="207"/>
      <c r="U143" s="207"/>
      <c r="V143" s="207" t="s">
        <v>1037</v>
      </c>
      <c r="W143" s="207" t="s">
        <v>1037</v>
      </c>
      <c r="X143" s="207" t="s">
        <v>1037</v>
      </c>
      <c r="Y143" s="207" t="s">
        <v>1037</v>
      </c>
      <c r="Z143" s="207" t="s">
        <v>1037</v>
      </c>
      <c r="AA143" s="207" t="s">
        <v>1037</v>
      </c>
      <c r="AB143" s="207" t="s">
        <v>1037</v>
      </c>
      <c r="AC143" s="207" t="s">
        <v>1037</v>
      </c>
    </row>
    <row r="144" spans="1:29" ht="14.25" hidden="1">
      <c r="A144" s="171" t="s">
        <v>493</v>
      </c>
      <c r="B144" s="112" t="s">
        <v>475</v>
      </c>
      <c r="C144" s="90"/>
      <c r="D144" s="358" t="s">
        <v>61</v>
      </c>
      <c r="E144" s="358" t="s">
        <v>62</v>
      </c>
      <c r="F144" s="227" t="s">
        <v>476</v>
      </c>
      <c r="G144" s="227" t="s">
        <v>476</v>
      </c>
      <c r="H144" s="227" t="s">
        <v>476</v>
      </c>
      <c r="I144" s="227" t="s">
        <v>476</v>
      </c>
      <c r="J144" s="227" t="s">
        <v>476</v>
      </c>
      <c r="K144" s="227" t="s">
        <v>476</v>
      </c>
      <c r="L144" s="227" t="s">
        <v>476</v>
      </c>
      <c r="M144" s="227" t="s">
        <v>476</v>
      </c>
      <c r="N144" s="227" t="s">
        <v>476</v>
      </c>
      <c r="O144" s="227" t="s">
        <v>476</v>
      </c>
      <c r="P144" s="227" t="s">
        <v>476</v>
      </c>
      <c r="Q144" s="294">
        <v>0</v>
      </c>
      <c r="R144" s="294">
        <v>0</v>
      </c>
      <c r="S144" s="294">
        <v>0</v>
      </c>
      <c r="T144" s="294">
        <v>0</v>
      </c>
      <c r="U144" s="294">
        <v>0</v>
      </c>
      <c r="V144" s="294">
        <v>0</v>
      </c>
      <c r="W144" s="294">
        <v>0</v>
      </c>
      <c r="X144" s="294">
        <v>0</v>
      </c>
      <c r="Y144" s="294">
        <v>0</v>
      </c>
      <c r="Z144" s="294">
        <v>0</v>
      </c>
      <c r="AA144" s="294">
        <v>0</v>
      </c>
      <c r="AB144" s="294">
        <v>0</v>
      </c>
      <c r="AC144" s="294">
        <v>0</v>
      </c>
    </row>
    <row r="145" spans="1:29" ht="78.75">
      <c r="A145" s="171" t="s">
        <v>477</v>
      </c>
      <c r="B145" s="112" t="s">
        <v>478</v>
      </c>
      <c r="C145" s="90" t="s">
        <v>479</v>
      </c>
      <c r="D145" s="358" t="s">
        <v>480</v>
      </c>
      <c r="E145" s="358" t="s">
        <v>62</v>
      </c>
      <c r="F145" s="316">
        <v>75000</v>
      </c>
      <c r="G145" s="245" t="s">
        <v>476</v>
      </c>
      <c r="H145" s="245" t="s">
        <v>476</v>
      </c>
      <c r="I145" s="245" t="s">
        <v>476</v>
      </c>
      <c r="J145" s="245" t="s">
        <v>476</v>
      </c>
      <c r="K145" s="245" t="s">
        <v>476</v>
      </c>
      <c r="L145" s="245" t="s">
        <v>476</v>
      </c>
      <c r="M145" s="245" t="s">
        <v>476</v>
      </c>
      <c r="N145" s="245" t="s">
        <v>476</v>
      </c>
      <c r="O145" s="245" t="s">
        <v>476</v>
      </c>
      <c r="P145" s="316">
        <f>SUM(РАСХОДЫ!K319)</f>
        <v>75000</v>
      </c>
      <c r="Q145" s="372">
        <v>0</v>
      </c>
      <c r="R145" s="232">
        <f>SUM(AB145)</f>
        <v>0</v>
      </c>
      <c r="S145" s="372">
        <v>0</v>
      </c>
      <c r="T145" s="372">
        <v>0</v>
      </c>
      <c r="U145" s="372">
        <v>0</v>
      </c>
      <c r="V145" s="372">
        <v>0</v>
      </c>
      <c r="W145" s="372">
        <v>0</v>
      </c>
      <c r="X145" s="372">
        <v>0</v>
      </c>
      <c r="Y145" s="372">
        <v>0</v>
      </c>
      <c r="Z145" s="372">
        <v>0</v>
      </c>
      <c r="AA145" s="372">
        <v>0</v>
      </c>
      <c r="AB145" s="232">
        <f>SUM(РАСХОДЫ!L319)</f>
        <v>0</v>
      </c>
      <c r="AC145" s="372">
        <v>0</v>
      </c>
    </row>
    <row r="146" spans="1:29" ht="22.5">
      <c r="A146" s="171" t="s">
        <v>481</v>
      </c>
      <c r="B146" s="112" t="s">
        <v>482</v>
      </c>
      <c r="C146" s="90" t="s">
        <v>483</v>
      </c>
      <c r="D146" s="358" t="s">
        <v>484</v>
      </c>
      <c r="E146" s="358" t="s">
        <v>62</v>
      </c>
      <c r="F146" s="316">
        <f>P146</f>
        <v>6537246</v>
      </c>
      <c r="G146" s="231"/>
      <c r="H146" s="231"/>
      <c r="I146" s="231"/>
      <c r="J146" s="231"/>
      <c r="K146" s="231"/>
      <c r="L146" s="231"/>
      <c r="M146" s="231"/>
      <c r="N146" s="231"/>
      <c r="O146" s="231"/>
      <c r="P146" s="316">
        <f>SUM(РАСХОДЫ!K332+РАСХОДЫ!K347+РАСХОДЫ!K359+РАСХОДЫ!K366)</f>
        <v>6537246</v>
      </c>
      <c r="Q146" s="295">
        <v>0</v>
      </c>
      <c r="R146" s="316">
        <f>SUM(AB146)</f>
        <v>1346056.5</v>
      </c>
      <c r="S146" s="316"/>
      <c r="T146" s="372">
        <v>0</v>
      </c>
      <c r="U146" s="372">
        <v>0</v>
      </c>
      <c r="V146" s="372">
        <v>0</v>
      </c>
      <c r="W146" s="372">
        <v>0</v>
      </c>
      <c r="X146" s="372">
        <v>0</v>
      </c>
      <c r="Y146" s="372">
        <v>0</v>
      </c>
      <c r="Z146" s="372">
        <v>0</v>
      </c>
      <c r="AA146" s="372">
        <v>0</v>
      </c>
      <c r="AB146" s="316">
        <f>SUM(РАСХОДЫ!L332+РАСХОДЫ!L347+РАСХОДЫ!L359+РАСХОДЫ!L366)</f>
        <v>1346056.5</v>
      </c>
      <c r="AC146" s="295">
        <v>0</v>
      </c>
    </row>
    <row r="147" spans="1:29" ht="14.25" hidden="1">
      <c r="A147" s="199" t="s">
        <v>1268</v>
      </c>
      <c r="B147" s="106"/>
      <c r="C147" s="90"/>
      <c r="D147" s="366"/>
      <c r="E147" s="350"/>
      <c r="F147" s="233"/>
      <c r="G147" s="212"/>
      <c r="H147" s="212"/>
      <c r="I147" s="212"/>
      <c r="J147" s="212"/>
      <c r="K147" s="212"/>
      <c r="L147" s="212"/>
      <c r="M147" s="212"/>
      <c r="N147" s="212"/>
      <c r="O147" s="212"/>
      <c r="P147" s="212"/>
      <c r="Q147" s="294"/>
      <c r="R147" s="294"/>
      <c r="S147" s="294"/>
      <c r="T147" s="294"/>
      <c r="U147" s="294"/>
      <c r="V147" s="294"/>
      <c r="W147" s="294"/>
      <c r="X147" s="294"/>
      <c r="Y147" s="294"/>
      <c r="Z147" s="294"/>
      <c r="AA147" s="294"/>
      <c r="AB147" s="294"/>
      <c r="AC147" s="294"/>
    </row>
    <row r="148" spans="1:29" ht="90" hidden="1">
      <c r="A148" s="198" t="s">
        <v>485</v>
      </c>
      <c r="B148" s="64" t="s">
        <v>486</v>
      </c>
      <c r="C148" s="90" t="s">
        <v>487</v>
      </c>
      <c r="D148" s="350" t="s">
        <v>484</v>
      </c>
      <c r="E148" s="350" t="s">
        <v>62</v>
      </c>
      <c r="F148" s="294">
        <v>0</v>
      </c>
      <c r="G148" s="294">
        <v>0</v>
      </c>
      <c r="H148" s="294">
        <v>0</v>
      </c>
      <c r="I148" s="294">
        <v>0</v>
      </c>
      <c r="J148" s="294">
        <v>0</v>
      </c>
      <c r="K148" s="294">
        <v>0</v>
      </c>
      <c r="L148" s="294">
        <v>0</v>
      </c>
      <c r="M148" s="294">
        <v>0</v>
      </c>
      <c r="N148" s="294">
        <v>0</v>
      </c>
      <c r="O148" s="294">
        <v>0</v>
      </c>
      <c r="P148" s="294">
        <v>0</v>
      </c>
      <c r="Q148" s="294">
        <v>0</v>
      </c>
      <c r="R148" s="294">
        <v>0</v>
      </c>
      <c r="S148" s="294">
        <v>0</v>
      </c>
      <c r="T148" s="294">
        <v>0</v>
      </c>
      <c r="U148" s="294">
        <v>0</v>
      </c>
      <c r="V148" s="294">
        <v>0</v>
      </c>
      <c r="W148" s="294">
        <v>0</v>
      </c>
      <c r="X148" s="294">
        <v>0</v>
      </c>
      <c r="Y148" s="294">
        <v>0</v>
      </c>
      <c r="Z148" s="294">
        <v>0</v>
      </c>
      <c r="AA148" s="294">
        <v>0</v>
      </c>
      <c r="AB148" s="294">
        <v>0</v>
      </c>
      <c r="AC148" s="294">
        <v>0</v>
      </c>
    </row>
    <row r="149" spans="1:29" ht="45" hidden="1">
      <c r="A149" s="171" t="s">
        <v>488</v>
      </c>
      <c r="B149" s="99" t="s">
        <v>16</v>
      </c>
      <c r="C149" s="90"/>
      <c r="D149" s="109" t="s">
        <v>484</v>
      </c>
      <c r="E149" s="109" t="s">
        <v>62</v>
      </c>
      <c r="F149" s="294">
        <v>0</v>
      </c>
      <c r="G149" s="294">
        <v>0</v>
      </c>
      <c r="H149" s="294">
        <v>0</v>
      </c>
      <c r="I149" s="294">
        <v>0</v>
      </c>
      <c r="J149" s="294">
        <v>0</v>
      </c>
      <c r="K149" s="294">
        <v>0</v>
      </c>
      <c r="L149" s="294">
        <v>0</v>
      </c>
      <c r="M149" s="294">
        <v>0</v>
      </c>
      <c r="N149" s="294">
        <v>0</v>
      </c>
      <c r="O149" s="294">
        <v>0</v>
      </c>
      <c r="P149" s="294">
        <v>0</v>
      </c>
      <c r="Q149" s="294">
        <v>0</v>
      </c>
      <c r="R149" s="294">
        <v>0</v>
      </c>
      <c r="S149" s="294">
        <v>0</v>
      </c>
      <c r="T149" s="294">
        <v>0</v>
      </c>
      <c r="U149" s="294">
        <v>0</v>
      </c>
      <c r="V149" s="294">
        <v>0</v>
      </c>
      <c r="W149" s="294">
        <v>0</v>
      </c>
      <c r="X149" s="294">
        <v>0</v>
      </c>
      <c r="Y149" s="294">
        <v>0</v>
      </c>
      <c r="Z149" s="294">
        <v>0</v>
      </c>
      <c r="AA149" s="294">
        <v>0</v>
      </c>
      <c r="AB149" s="294">
        <v>0</v>
      </c>
      <c r="AC149" s="294">
        <v>0</v>
      </c>
    </row>
    <row r="150" spans="1:29" ht="90">
      <c r="A150" s="171" t="s">
        <v>1974</v>
      </c>
      <c r="B150" s="112" t="s">
        <v>1975</v>
      </c>
      <c r="C150" s="90"/>
      <c r="D150" s="358" t="s">
        <v>61</v>
      </c>
      <c r="E150" s="358" t="s">
        <v>62</v>
      </c>
      <c r="F150" s="316">
        <f>P150</f>
        <v>1259400</v>
      </c>
      <c r="G150" s="295">
        <v>0</v>
      </c>
      <c r="H150" s="295">
        <v>0</v>
      </c>
      <c r="I150" s="295">
        <v>0</v>
      </c>
      <c r="J150" s="295">
        <v>0</v>
      </c>
      <c r="K150" s="295">
        <v>0</v>
      </c>
      <c r="L150" s="295">
        <v>0</v>
      </c>
      <c r="M150" s="295">
        <v>0</v>
      </c>
      <c r="N150" s="372">
        <v>0</v>
      </c>
      <c r="O150" s="295">
        <v>0</v>
      </c>
      <c r="P150" s="316">
        <f>SUM(РАСХОДЫ!K340)</f>
        <v>1259400</v>
      </c>
      <c r="Q150" s="295">
        <v>0</v>
      </c>
      <c r="R150" s="316">
        <f>AB150</f>
        <v>0</v>
      </c>
      <c r="S150" s="295">
        <v>0</v>
      </c>
      <c r="T150" s="295">
        <v>0</v>
      </c>
      <c r="U150" s="295">
        <v>0</v>
      </c>
      <c r="V150" s="295">
        <v>0</v>
      </c>
      <c r="W150" s="295">
        <v>0</v>
      </c>
      <c r="X150" s="295">
        <v>0</v>
      </c>
      <c r="Y150" s="295">
        <v>0</v>
      </c>
      <c r="Z150" s="295">
        <v>0</v>
      </c>
      <c r="AA150" s="295">
        <v>0</v>
      </c>
      <c r="AB150" s="316">
        <f>SUM(РАСХОДЫ!L340)</f>
        <v>0</v>
      </c>
      <c r="AC150" s="295">
        <v>0</v>
      </c>
    </row>
    <row r="151" spans="1:29" ht="116.25" customHeight="1" hidden="1">
      <c r="A151" s="168" t="s">
        <v>1511</v>
      </c>
      <c r="B151" s="106" t="s">
        <v>1512</v>
      </c>
      <c r="C151" s="90"/>
      <c r="D151" s="366" t="s">
        <v>61</v>
      </c>
      <c r="E151" s="366" t="s">
        <v>62</v>
      </c>
      <c r="F151" s="234"/>
      <c r="G151" s="207">
        <v>0</v>
      </c>
      <c r="H151" s="207">
        <v>0</v>
      </c>
      <c r="I151" s="207">
        <v>0</v>
      </c>
      <c r="J151" s="207">
        <v>0</v>
      </c>
      <c r="K151" s="207">
        <v>0</v>
      </c>
      <c r="L151" s="207">
        <v>0</v>
      </c>
      <c r="M151" s="207">
        <v>0</v>
      </c>
      <c r="N151" s="228">
        <v>0</v>
      </c>
      <c r="O151" s="207">
        <v>0</v>
      </c>
      <c r="P151" s="228"/>
      <c r="Q151" s="207"/>
      <c r="R151" s="227"/>
      <c r="S151" s="207"/>
      <c r="T151" s="207"/>
      <c r="U151" s="207"/>
      <c r="V151" s="207"/>
      <c r="W151" s="207"/>
      <c r="X151" s="207"/>
      <c r="Y151" s="207"/>
      <c r="Z151" s="207"/>
      <c r="AA151" s="207"/>
      <c r="AB151" s="207"/>
      <c r="AC151" s="207"/>
    </row>
    <row r="152" spans="1:29" ht="14.25" hidden="1">
      <c r="A152" s="201" t="s">
        <v>753</v>
      </c>
      <c r="B152" s="112"/>
      <c r="C152" s="90"/>
      <c r="D152" s="366"/>
      <c r="E152" s="366"/>
      <c r="F152" s="235"/>
      <c r="G152" s="212"/>
      <c r="H152" s="212"/>
      <c r="I152" s="212"/>
      <c r="J152" s="212"/>
      <c r="K152" s="212"/>
      <c r="L152" s="212"/>
      <c r="M152" s="212"/>
      <c r="N152" s="212"/>
      <c r="O152" s="212"/>
      <c r="P152" s="212"/>
      <c r="Q152" s="212"/>
      <c r="R152" s="233"/>
      <c r="S152" s="212"/>
      <c r="T152" s="212"/>
      <c r="U152" s="212"/>
      <c r="V152" s="212"/>
      <c r="W152" s="212"/>
      <c r="X152" s="212"/>
      <c r="Y152" s="212"/>
      <c r="Z152" s="212"/>
      <c r="AA152" s="212"/>
      <c r="AB152" s="212"/>
      <c r="AC152" s="212"/>
    </row>
    <row r="153" spans="1:29" ht="33.75" hidden="1">
      <c r="A153" s="198" t="s">
        <v>1513</v>
      </c>
      <c r="B153" s="99" t="s">
        <v>1514</v>
      </c>
      <c r="C153" s="107"/>
      <c r="D153" s="109" t="s">
        <v>484</v>
      </c>
      <c r="E153" s="109" t="s">
        <v>62</v>
      </c>
      <c r="F153" s="287">
        <v>0</v>
      </c>
      <c r="G153" s="294">
        <v>0</v>
      </c>
      <c r="H153" s="294">
        <v>0</v>
      </c>
      <c r="I153" s="294">
        <v>0</v>
      </c>
      <c r="J153" s="294">
        <v>0</v>
      </c>
      <c r="K153" s="294">
        <v>0</v>
      </c>
      <c r="L153" s="294">
        <v>0</v>
      </c>
      <c r="M153" s="294">
        <v>0</v>
      </c>
      <c r="N153" s="294">
        <v>0</v>
      </c>
      <c r="O153" s="294">
        <v>0</v>
      </c>
      <c r="P153" s="294">
        <v>0</v>
      </c>
      <c r="Q153" s="294">
        <v>0</v>
      </c>
      <c r="R153" s="294">
        <v>0</v>
      </c>
      <c r="S153" s="294">
        <v>0</v>
      </c>
      <c r="T153" s="294">
        <v>0</v>
      </c>
      <c r="U153" s="294">
        <v>0</v>
      </c>
      <c r="V153" s="294">
        <v>0</v>
      </c>
      <c r="W153" s="294">
        <v>0</v>
      </c>
      <c r="X153" s="294">
        <v>0</v>
      </c>
      <c r="Y153" s="294">
        <v>0</v>
      </c>
      <c r="Z153" s="294">
        <v>0</v>
      </c>
      <c r="AA153" s="294">
        <v>0</v>
      </c>
      <c r="AB153" s="294">
        <v>0</v>
      </c>
      <c r="AC153" s="294">
        <v>0</v>
      </c>
    </row>
    <row r="154" spans="1:29" ht="33.75" hidden="1">
      <c r="A154" s="167" t="s">
        <v>1515</v>
      </c>
      <c r="B154" s="106" t="s">
        <v>1516</v>
      </c>
      <c r="C154" s="90"/>
      <c r="D154" s="366" t="s">
        <v>61</v>
      </c>
      <c r="E154" s="366" t="s">
        <v>62</v>
      </c>
      <c r="F154" s="372"/>
      <c r="G154" s="294">
        <v>0</v>
      </c>
      <c r="H154" s="294">
        <v>0</v>
      </c>
      <c r="I154" s="294">
        <v>0</v>
      </c>
      <c r="J154" s="294">
        <v>0</v>
      </c>
      <c r="K154" s="294">
        <v>0</v>
      </c>
      <c r="L154" s="294">
        <v>0</v>
      </c>
      <c r="M154" s="294">
        <v>0</v>
      </c>
      <c r="N154" s="294">
        <v>0</v>
      </c>
      <c r="O154" s="294">
        <v>0</v>
      </c>
      <c r="P154" s="372"/>
      <c r="Q154" s="294">
        <v>0</v>
      </c>
      <c r="R154" s="294">
        <v>0</v>
      </c>
      <c r="S154" s="294">
        <v>0</v>
      </c>
      <c r="T154" s="294">
        <v>0</v>
      </c>
      <c r="U154" s="294">
        <v>0</v>
      </c>
      <c r="V154" s="294">
        <v>0</v>
      </c>
      <c r="W154" s="294">
        <v>0</v>
      </c>
      <c r="X154" s="294">
        <v>0</v>
      </c>
      <c r="Y154" s="294">
        <v>0</v>
      </c>
      <c r="Z154" s="294">
        <v>0</v>
      </c>
      <c r="AA154" s="294">
        <v>0</v>
      </c>
      <c r="AB154" s="294">
        <v>0</v>
      </c>
      <c r="AC154" s="294">
        <v>0</v>
      </c>
    </row>
    <row r="155" spans="1:29" ht="56.25" hidden="1">
      <c r="A155" s="167" t="s">
        <v>1517</v>
      </c>
      <c r="B155" s="99" t="s">
        <v>1518</v>
      </c>
      <c r="C155" s="64" t="s">
        <v>1519</v>
      </c>
      <c r="D155" s="366" t="s">
        <v>61</v>
      </c>
      <c r="E155" s="109" t="s">
        <v>62</v>
      </c>
      <c r="F155" s="294">
        <v>0</v>
      </c>
      <c r="G155" s="294">
        <v>0</v>
      </c>
      <c r="H155" s="294">
        <v>0</v>
      </c>
      <c r="I155" s="294">
        <v>0</v>
      </c>
      <c r="J155" s="294">
        <v>0</v>
      </c>
      <c r="K155" s="294">
        <v>0</v>
      </c>
      <c r="L155" s="294">
        <v>0</v>
      </c>
      <c r="M155" s="294">
        <v>0</v>
      </c>
      <c r="N155" s="294">
        <v>0</v>
      </c>
      <c r="O155" s="294">
        <v>0</v>
      </c>
      <c r="P155" s="294">
        <v>0</v>
      </c>
      <c r="Q155" s="294">
        <v>0</v>
      </c>
      <c r="R155" s="294">
        <v>0</v>
      </c>
      <c r="S155" s="294">
        <v>0</v>
      </c>
      <c r="T155" s="294">
        <v>0</v>
      </c>
      <c r="U155" s="294">
        <v>0</v>
      </c>
      <c r="V155" s="294">
        <v>0</v>
      </c>
      <c r="W155" s="294">
        <v>0</v>
      </c>
      <c r="X155" s="294">
        <v>0</v>
      </c>
      <c r="Y155" s="294">
        <v>0</v>
      </c>
      <c r="Z155" s="294">
        <v>0</v>
      </c>
      <c r="AA155" s="294">
        <v>0</v>
      </c>
      <c r="AB155" s="294">
        <v>0</v>
      </c>
      <c r="AC155" s="294">
        <v>0</v>
      </c>
    </row>
    <row r="156" spans="1:29" ht="67.5" hidden="1">
      <c r="A156" s="167" t="s">
        <v>1520</v>
      </c>
      <c r="B156" s="99" t="s">
        <v>1521</v>
      </c>
      <c r="C156" s="64"/>
      <c r="D156" s="366" t="s">
        <v>61</v>
      </c>
      <c r="E156" s="109" t="s">
        <v>62</v>
      </c>
      <c r="F156" s="294">
        <v>0</v>
      </c>
      <c r="G156" s="294">
        <v>0</v>
      </c>
      <c r="H156" s="294">
        <v>0</v>
      </c>
      <c r="I156" s="294">
        <v>0</v>
      </c>
      <c r="J156" s="294">
        <v>0</v>
      </c>
      <c r="K156" s="294">
        <v>0</v>
      </c>
      <c r="L156" s="294">
        <v>0</v>
      </c>
      <c r="M156" s="294">
        <v>0</v>
      </c>
      <c r="N156" s="294">
        <v>0</v>
      </c>
      <c r="O156" s="294">
        <v>0</v>
      </c>
      <c r="P156" s="294">
        <v>0</v>
      </c>
      <c r="Q156" s="294">
        <v>0</v>
      </c>
      <c r="R156" s="294">
        <v>0</v>
      </c>
      <c r="S156" s="294">
        <v>0</v>
      </c>
      <c r="T156" s="294">
        <v>0</v>
      </c>
      <c r="U156" s="294">
        <v>0</v>
      </c>
      <c r="V156" s="294">
        <v>0</v>
      </c>
      <c r="W156" s="294">
        <v>0</v>
      </c>
      <c r="X156" s="294">
        <v>0</v>
      </c>
      <c r="Y156" s="294">
        <v>0</v>
      </c>
      <c r="Z156" s="294">
        <v>0</v>
      </c>
      <c r="AA156" s="294">
        <v>0</v>
      </c>
      <c r="AB156" s="294">
        <v>0</v>
      </c>
      <c r="AC156" s="294">
        <v>0</v>
      </c>
    </row>
    <row r="157" spans="1:29" ht="45" hidden="1">
      <c r="A157" s="177" t="s">
        <v>1522</v>
      </c>
      <c r="B157" s="63" t="s">
        <v>1523</v>
      </c>
      <c r="C157" s="63"/>
      <c r="D157" s="373" t="s">
        <v>61</v>
      </c>
      <c r="E157" s="373" t="s">
        <v>62</v>
      </c>
      <c r="F157" s="294">
        <v>0</v>
      </c>
      <c r="G157" s="294">
        <v>0</v>
      </c>
      <c r="H157" s="294">
        <v>0</v>
      </c>
      <c r="I157" s="294">
        <v>0</v>
      </c>
      <c r="J157" s="294">
        <v>0</v>
      </c>
      <c r="K157" s="294">
        <v>0</v>
      </c>
      <c r="L157" s="294">
        <v>0</v>
      </c>
      <c r="M157" s="294">
        <v>0</v>
      </c>
      <c r="N157" s="294">
        <v>0</v>
      </c>
      <c r="O157" s="294">
        <v>0</v>
      </c>
      <c r="P157" s="294">
        <v>0</v>
      </c>
      <c r="Q157" s="294">
        <v>0</v>
      </c>
      <c r="R157" s="294">
        <v>0</v>
      </c>
      <c r="S157" s="294">
        <v>0</v>
      </c>
      <c r="T157" s="294">
        <v>0</v>
      </c>
      <c r="U157" s="294">
        <v>0</v>
      </c>
      <c r="V157" s="294">
        <v>0</v>
      </c>
      <c r="W157" s="294">
        <v>0</v>
      </c>
      <c r="X157" s="294">
        <v>0</v>
      </c>
      <c r="Y157" s="294">
        <v>0</v>
      </c>
      <c r="Z157" s="294">
        <v>0</v>
      </c>
      <c r="AA157" s="294">
        <v>0</v>
      </c>
      <c r="AB157" s="294">
        <v>0</v>
      </c>
      <c r="AC157" s="294">
        <v>0</v>
      </c>
    </row>
    <row r="158" spans="1:29" ht="12.75" hidden="1">
      <c r="A158" s="167" t="s">
        <v>1268</v>
      </c>
      <c r="B158" s="560" t="s">
        <v>1524</v>
      </c>
      <c r="C158" s="64"/>
      <c r="D158" s="500" t="s">
        <v>61</v>
      </c>
      <c r="E158" s="500" t="s">
        <v>62</v>
      </c>
      <c r="F158" s="506">
        <v>0</v>
      </c>
      <c r="G158" s="506">
        <v>0</v>
      </c>
      <c r="H158" s="506"/>
      <c r="I158" s="506"/>
      <c r="J158" s="506"/>
      <c r="K158" s="506"/>
      <c r="L158" s="506"/>
      <c r="M158" s="506"/>
      <c r="N158" s="506"/>
      <c r="O158" s="506"/>
      <c r="P158" s="506">
        <v>0</v>
      </c>
      <c r="Q158" s="506">
        <v>0</v>
      </c>
      <c r="R158" s="506">
        <v>0</v>
      </c>
      <c r="S158" s="506">
        <v>0</v>
      </c>
      <c r="T158" s="506"/>
      <c r="U158" s="506"/>
      <c r="V158" s="506"/>
      <c r="W158" s="506"/>
      <c r="X158" s="506"/>
      <c r="Y158" s="506"/>
      <c r="Z158" s="506"/>
      <c r="AA158" s="506"/>
      <c r="AB158" s="506">
        <v>0</v>
      </c>
      <c r="AC158" s="506">
        <v>0</v>
      </c>
    </row>
    <row r="159" spans="1:29" ht="78.75" hidden="1">
      <c r="A159" s="167" t="s">
        <v>1525</v>
      </c>
      <c r="B159" s="561"/>
      <c r="C159" s="64"/>
      <c r="D159" s="501"/>
      <c r="E159" s="501"/>
      <c r="F159" s="507"/>
      <c r="G159" s="507">
        <v>0</v>
      </c>
      <c r="H159" s="507">
        <v>0</v>
      </c>
      <c r="I159" s="507">
        <v>0</v>
      </c>
      <c r="J159" s="507">
        <v>0</v>
      </c>
      <c r="K159" s="507">
        <v>0</v>
      </c>
      <c r="L159" s="507">
        <v>0</v>
      </c>
      <c r="M159" s="507">
        <v>0</v>
      </c>
      <c r="N159" s="507">
        <v>0</v>
      </c>
      <c r="O159" s="507">
        <v>0</v>
      </c>
      <c r="P159" s="507">
        <v>0</v>
      </c>
      <c r="Q159" s="507">
        <v>0</v>
      </c>
      <c r="R159" s="507">
        <v>0</v>
      </c>
      <c r="S159" s="507">
        <v>0</v>
      </c>
      <c r="T159" s="507">
        <v>0</v>
      </c>
      <c r="U159" s="507">
        <v>0</v>
      </c>
      <c r="V159" s="507">
        <v>0</v>
      </c>
      <c r="W159" s="507">
        <v>0</v>
      </c>
      <c r="X159" s="507">
        <v>0</v>
      </c>
      <c r="Y159" s="507">
        <v>0</v>
      </c>
      <c r="Z159" s="507">
        <v>0</v>
      </c>
      <c r="AA159" s="507">
        <v>0</v>
      </c>
      <c r="AB159" s="507">
        <v>0</v>
      </c>
      <c r="AC159" s="507">
        <v>0</v>
      </c>
    </row>
    <row r="160" spans="1:29" ht="78.75" hidden="1">
      <c r="A160" s="167" t="s">
        <v>1526</v>
      </c>
      <c r="B160" s="99" t="s">
        <v>1527</v>
      </c>
      <c r="C160" s="64"/>
      <c r="D160" s="366" t="s">
        <v>61</v>
      </c>
      <c r="E160" s="109" t="s">
        <v>62</v>
      </c>
      <c r="F160" s="294">
        <v>0</v>
      </c>
      <c r="G160" s="294">
        <v>0</v>
      </c>
      <c r="H160" s="294">
        <v>0</v>
      </c>
      <c r="I160" s="294">
        <v>0</v>
      </c>
      <c r="J160" s="294">
        <v>0</v>
      </c>
      <c r="K160" s="294">
        <v>0</v>
      </c>
      <c r="L160" s="294">
        <v>0</v>
      </c>
      <c r="M160" s="294">
        <v>0</v>
      </c>
      <c r="N160" s="294">
        <v>0</v>
      </c>
      <c r="O160" s="294">
        <v>0</v>
      </c>
      <c r="P160" s="294">
        <v>0</v>
      </c>
      <c r="Q160" s="294">
        <v>0</v>
      </c>
      <c r="R160" s="294">
        <v>0</v>
      </c>
      <c r="S160" s="294">
        <v>0</v>
      </c>
      <c r="T160" s="294">
        <v>0</v>
      </c>
      <c r="U160" s="294">
        <v>0</v>
      </c>
      <c r="V160" s="294">
        <v>0</v>
      </c>
      <c r="W160" s="294">
        <v>0</v>
      </c>
      <c r="X160" s="294">
        <v>0</v>
      </c>
      <c r="Y160" s="294">
        <v>0</v>
      </c>
      <c r="Z160" s="294">
        <v>0</v>
      </c>
      <c r="AA160" s="294">
        <v>0</v>
      </c>
      <c r="AB160" s="294">
        <v>0</v>
      </c>
      <c r="AC160" s="294">
        <v>0</v>
      </c>
    </row>
    <row r="161" spans="1:29" ht="126">
      <c r="A161" s="169" t="s">
        <v>1530</v>
      </c>
      <c r="B161" s="106" t="s">
        <v>1531</v>
      </c>
      <c r="C161" s="90"/>
      <c r="D161" s="366" t="s">
        <v>61</v>
      </c>
      <c r="E161" s="366" t="s">
        <v>62</v>
      </c>
      <c r="F161" s="374">
        <f>F162+F166</f>
        <v>1259400</v>
      </c>
      <c r="G161" s="295">
        <v>0</v>
      </c>
      <c r="H161" s="295">
        <v>0</v>
      </c>
      <c r="I161" s="295">
        <v>0</v>
      </c>
      <c r="J161" s="295">
        <v>0</v>
      </c>
      <c r="K161" s="295">
        <v>0</v>
      </c>
      <c r="L161" s="295">
        <v>0</v>
      </c>
      <c r="M161" s="295">
        <v>0</v>
      </c>
      <c r="N161" s="295"/>
      <c r="O161" s="295">
        <v>0</v>
      </c>
      <c r="P161" s="374">
        <f>P162+P166</f>
        <v>1259400</v>
      </c>
      <c r="Q161" s="295">
        <v>0</v>
      </c>
      <c r="R161" s="374">
        <f>AB161</f>
        <v>0</v>
      </c>
      <c r="S161" s="295">
        <v>0</v>
      </c>
      <c r="T161" s="295">
        <v>0</v>
      </c>
      <c r="U161" s="295">
        <v>0</v>
      </c>
      <c r="V161" s="295">
        <v>0</v>
      </c>
      <c r="W161" s="295">
        <v>0</v>
      </c>
      <c r="X161" s="295">
        <v>0</v>
      </c>
      <c r="Y161" s="295">
        <v>0</v>
      </c>
      <c r="Z161" s="295">
        <v>0</v>
      </c>
      <c r="AA161" s="295">
        <v>0</v>
      </c>
      <c r="AB161" s="374">
        <f>AB162+AB166</f>
        <v>0</v>
      </c>
      <c r="AC161" s="295">
        <v>0</v>
      </c>
    </row>
    <row r="162" spans="1:29" ht="14.25">
      <c r="A162" s="167" t="s">
        <v>753</v>
      </c>
      <c r="B162" s="510" t="s">
        <v>1532</v>
      </c>
      <c r="C162" s="498"/>
      <c r="D162" s="500" t="s">
        <v>484</v>
      </c>
      <c r="E162" s="500" t="s">
        <v>62</v>
      </c>
      <c r="F162" s="494">
        <f>P162</f>
        <v>1259400</v>
      </c>
      <c r="G162" s="504">
        <v>0</v>
      </c>
      <c r="H162" s="313"/>
      <c r="I162" s="313"/>
      <c r="J162" s="313"/>
      <c r="K162" s="313"/>
      <c r="L162" s="313"/>
      <c r="M162" s="313"/>
      <c r="N162" s="313"/>
      <c r="O162" s="313"/>
      <c r="P162" s="494">
        <f>РАСХОДЫ!K340</f>
        <v>1259400</v>
      </c>
      <c r="Q162" s="504">
        <v>0</v>
      </c>
      <c r="R162" s="494">
        <f>AB162</f>
        <v>0</v>
      </c>
      <c r="S162" s="504">
        <v>0</v>
      </c>
      <c r="T162" s="313"/>
      <c r="U162" s="313"/>
      <c r="V162" s="313"/>
      <c r="W162" s="313"/>
      <c r="X162" s="313"/>
      <c r="Y162" s="313"/>
      <c r="Z162" s="313"/>
      <c r="AA162" s="313"/>
      <c r="AB162" s="494">
        <f>РАСХОДЫ!L340</f>
        <v>0</v>
      </c>
      <c r="AC162" s="504">
        <v>0</v>
      </c>
    </row>
    <row r="163" spans="1:29" ht="33.75">
      <c r="A163" s="198" t="s">
        <v>1513</v>
      </c>
      <c r="B163" s="511"/>
      <c r="C163" s="499"/>
      <c r="D163" s="501"/>
      <c r="E163" s="501"/>
      <c r="F163" s="495"/>
      <c r="G163" s="505"/>
      <c r="H163" s="299">
        <v>0</v>
      </c>
      <c r="I163" s="299">
        <v>0</v>
      </c>
      <c r="J163" s="299">
        <v>0</v>
      </c>
      <c r="K163" s="299">
        <v>0</v>
      </c>
      <c r="L163" s="299">
        <v>0</v>
      </c>
      <c r="M163" s="299">
        <v>0</v>
      </c>
      <c r="N163" s="299">
        <v>0</v>
      </c>
      <c r="O163" s="299">
        <v>0</v>
      </c>
      <c r="P163" s="495"/>
      <c r="Q163" s="505"/>
      <c r="R163" s="495"/>
      <c r="S163" s="505"/>
      <c r="T163" s="299">
        <v>0</v>
      </c>
      <c r="U163" s="299">
        <v>0</v>
      </c>
      <c r="V163" s="299">
        <v>0</v>
      </c>
      <c r="W163" s="299">
        <v>0</v>
      </c>
      <c r="X163" s="299">
        <v>0</v>
      </c>
      <c r="Y163" s="299">
        <v>0</v>
      </c>
      <c r="Z163" s="299">
        <v>0</v>
      </c>
      <c r="AA163" s="299">
        <v>0</v>
      </c>
      <c r="AB163" s="495"/>
      <c r="AC163" s="505"/>
    </row>
    <row r="164" spans="1:29" ht="33.75" hidden="1">
      <c r="A164" s="167" t="s">
        <v>1515</v>
      </c>
      <c r="B164" s="106" t="s">
        <v>1533</v>
      </c>
      <c r="C164" s="90"/>
      <c r="D164" s="366" t="s">
        <v>61</v>
      </c>
      <c r="E164" s="366" t="s">
        <v>62</v>
      </c>
      <c r="F164" s="294">
        <v>0</v>
      </c>
      <c r="G164" s="294">
        <v>0</v>
      </c>
      <c r="H164" s="294">
        <v>0</v>
      </c>
      <c r="I164" s="294">
        <v>0</v>
      </c>
      <c r="J164" s="294">
        <v>0</v>
      </c>
      <c r="K164" s="294">
        <v>0</v>
      </c>
      <c r="L164" s="294">
        <v>0</v>
      </c>
      <c r="M164" s="294">
        <v>0</v>
      </c>
      <c r="N164" s="294">
        <v>0</v>
      </c>
      <c r="O164" s="294">
        <v>0</v>
      </c>
      <c r="P164" s="294">
        <v>0</v>
      </c>
      <c r="Q164" s="294">
        <v>0</v>
      </c>
      <c r="R164" s="294">
        <v>0</v>
      </c>
      <c r="S164" s="294">
        <v>0</v>
      </c>
      <c r="T164" s="294">
        <v>0</v>
      </c>
      <c r="U164" s="294">
        <v>0</v>
      </c>
      <c r="V164" s="294">
        <v>0</v>
      </c>
      <c r="W164" s="294">
        <v>0</v>
      </c>
      <c r="X164" s="294">
        <v>0</v>
      </c>
      <c r="Y164" s="294">
        <v>0</v>
      </c>
      <c r="Z164" s="294">
        <v>0</v>
      </c>
      <c r="AA164" s="294">
        <v>0</v>
      </c>
      <c r="AB164" s="294">
        <v>0</v>
      </c>
      <c r="AC164" s="294">
        <v>0</v>
      </c>
    </row>
    <row r="165" spans="1:29" ht="56.25" hidden="1">
      <c r="A165" s="167" t="s">
        <v>1517</v>
      </c>
      <c r="B165" s="106" t="s">
        <v>1534</v>
      </c>
      <c r="C165" s="90"/>
      <c r="D165" s="366" t="s">
        <v>61</v>
      </c>
      <c r="E165" s="366" t="s">
        <v>62</v>
      </c>
      <c r="F165" s="294">
        <v>0</v>
      </c>
      <c r="G165" s="294">
        <v>0</v>
      </c>
      <c r="H165" s="294">
        <v>0</v>
      </c>
      <c r="I165" s="294">
        <v>0</v>
      </c>
      <c r="J165" s="294">
        <v>0</v>
      </c>
      <c r="K165" s="294">
        <v>0</v>
      </c>
      <c r="L165" s="294">
        <v>0</v>
      </c>
      <c r="M165" s="294">
        <v>0</v>
      </c>
      <c r="N165" s="294">
        <v>0</v>
      </c>
      <c r="O165" s="294">
        <v>0</v>
      </c>
      <c r="P165" s="294">
        <v>0</v>
      </c>
      <c r="Q165" s="294">
        <v>0</v>
      </c>
      <c r="R165" s="294">
        <v>0</v>
      </c>
      <c r="S165" s="294">
        <v>0</v>
      </c>
      <c r="T165" s="294">
        <v>0</v>
      </c>
      <c r="U165" s="294">
        <v>0</v>
      </c>
      <c r="V165" s="294">
        <v>0</v>
      </c>
      <c r="W165" s="294">
        <v>0</v>
      </c>
      <c r="X165" s="294">
        <v>0</v>
      </c>
      <c r="Y165" s="294">
        <v>0</v>
      </c>
      <c r="Z165" s="294">
        <v>0</v>
      </c>
      <c r="AA165" s="294">
        <v>0</v>
      </c>
      <c r="AB165" s="294">
        <v>0</v>
      </c>
      <c r="AC165" s="294">
        <v>0</v>
      </c>
    </row>
    <row r="166" spans="1:29" ht="67.5">
      <c r="A166" s="167" t="s">
        <v>1520</v>
      </c>
      <c r="B166" s="99" t="s">
        <v>1535</v>
      </c>
      <c r="C166" s="64"/>
      <c r="D166" s="366" t="s">
        <v>61</v>
      </c>
      <c r="E166" s="109" t="s">
        <v>62</v>
      </c>
      <c r="F166" s="375">
        <f>SUM(P166)</f>
        <v>0</v>
      </c>
      <c r="G166" s="295">
        <v>0</v>
      </c>
      <c r="H166" s="375">
        <v>0</v>
      </c>
      <c r="I166" s="375">
        <v>0</v>
      </c>
      <c r="J166" s="375">
        <v>0</v>
      </c>
      <c r="K166" s="375">
        <v>0</v>
      </c>
      <c r="L166" s="375">
        <v>0</v>
      </c>
      <c r="M166" s="375">
        <v>0</v>
      </c>
      <c r="N166" s="375"/>
      <c r="O166" s="375">
        <v>0</v>
      </c>
      <c r="P166" s="375">
        <v>0</v>
      </c>
      <c r="Q166" s="295">
        <v>0</v>
      </c>
      <c r="R166" s="295">
        <f>AB166</f>
        <v>0</v>
      </c>
      <c r="S166" s="295">
        <v>0</v>
      </c>
      <c r="T166" s="295">
        <v>0</v>
      </c>
      <c r="U166" s="295">
        <v>0</v>
      </c>
      <c r="V166" s="295">
        <v>0</v>
      </c>
      <c r="W166" s="295">
        <v>0</v>
      </c>
      <c r="X166" s="295">
        <v>0</v>
      </c>
      <c r="Y166" s="295">
        <v>0</v>
      </c>
      <c r="Z166" s="295">
        <v>0</v>
      </c>
      <c r="AA166" s="295">
        <v>0</v>
      </c>
      <c r="AB166" s="295">
        <v>0</v>
      </c>
      <c r="AC166" s="295">
        <v>0</v>
      </c>
    </row>
    <row r="167" spans="1:29" ht="45" hidden="1">
      <c r="A167" s="177" t="s">
        <v>1522</v>
      </c>
      <c r="B167" s="126" t="s">
        <v>1536</v>
      </c>
      <c r="C167" s="63"/>
      <c r="D167" s="376" t="s">
        <v>61</v>
      </c>
      <c r="E167" s="365" t="s">
        <v>62</v>
      </c>
      <c r="F167" s="236"/>
      <c r="G167" s="237"/>
      <c r="H167" s="237"/>
      <c r="I167" s="237"/>
      <c r="J167" s="237"/>
      <c r="K167" s="237"/>
      <c r="L167" s="224"/>
      <c r="M167" s="224"/>
      <c r="N167" s="224"/>
      <c r="O167" s="224"/>
      <c r="P167" s="224"/>
      <c r="Q167" s="224"/>
      <c r="R167" s="236"/>
      <c r="S167" s="237"/>
      <c r="T167" s="237"/>
      <c r="U167" s="237"/>
      <c r="V167" s="237"/>
      <c r="W167" s="237"/>
      <c r="X167" s="224"/>
      <c r="Y167" s="224"/>
      <c r="Z167" s="224"/>
      <c r="AA167" s="224"/>
      <c r="AB167" s="224"/>
      <c r="AC167" s="224"/>
    </row>
    <row r="168" spans="1:29" ht="12.75" hidden="1">
      <c r="A168" s="167" t="s">
        <v>1268</v>
      </c>
      <c r="B168" s="560" t="s">
        <v>1537</v>
      </c>
      <c r="C168" s="510"/>
      <c r="D168" s="500" t="s">
        <v>61</v>
      </c>
      <c r="E168" s="500" t="s">
        <v>62</v>
      </c>
      <c r="F168" s="514">
        <v>0</v>
      </c>
      <c r="G168" s="514">
        <v>0</v>
      </c>
      <c r="H168" s="514">
        <v>0</v>
      </c>
      <c r="I168" s="514">
        <v>0</v>
      </c>
      <c r="J168" s="514">
        <v>0</v>
      </c>
      <c r="K168" s="514">
        <v>0</v>
      </c>
      <c r="L168" s="514">
        <v>0</v>
      </c>
      <c r="M168" s="514">
        <v>0</v>
      </c>
      <c r="N168" s="514">
        <v>0</v>
      </c>
      <c r="O168" s="514">
        <v>0</v>
      </c>
      <c r="P168" s="514">
        <v>0</v>
      </c>
      <c r="Q168" s="514">
        <v>0</v>
      </c>
      <c r="R168" s="514">
        <v>0</v>
      </c>
      <c r="S168" s="514">
        <v>0</v>
      </c>
      <c r="T168" s="514">
        <v>0</v>
      </c>
      <c r="U168" s="514">
        <v>0</v>
      </c>
      <c r="V168" s="514">
        <v>0</v>
      </c>
      <c r="W168" s="514">
        <v>0</v>
      </c>
      <c r="X168" s="514">
        <v>0</v>
      </c>
      <c r="Y168" s="514">
        <v>0</v>
      </c>
      <c r="Z168" s="514">
        <v>0</v>
      </c>
      <c r="AA168" s="514">
        <v>0</v>
      </c>
      <c r="AB168" s="514">
        <v>0</v>
      </c>
      <c r="AC168" s="514">
        <v>0</v>
      </c>
    </row>
    <row r="169" spans="1:29" ht="78.75" hidden="1">
      <c r="A169" s="167" t="s">
        <v>1525</v>
      </c>
      <c r="B169" s="561"/>
      <c r="C169" s="511"/>
      <c r="D169" s="501"/>
      <c r="E169" s="501"/>
      <c r="F169" s="515"/>
      <c r="G169" s="515"/>
      <c r="H169" s="515"/>
      <c r="I169" s="515"/>
      <c r="J169" s="515"/>
      <c r="K169" s="515"/>
      <c r="L169" s="515"/>
      <c r="M169" s="515"/>
      <c r="N169" s="515"/>
      <c r="O169" s="515"/>
      <c r="P169" s="515"/>
      <c r="Q169" s="515"/>
      <c r="R169" s="515"/>
      <c r="S169" s="515"/>
      <c r="T169" s="515"/>
      <c r="U169" s="515"/>
      <c r="V169" s="515"/>
      <c r="W169" s="515"/>
      <c r="X169" s="515"/>
      <c r="Y169" s="515"/>
      <c r="Z169" s="515"/>
      <c r="AA169" s="515"/>
      <c r="AB169" s="515"/>
      <c r="AC169" s="515"/>
    </row>
    <row r="170" spans="1:29" ht="78.75" hidden="1">
      <c r="A170" s="167" t="s">
        <v>1526</v>
      </c>
      <c r="B170" s="99" t="s">
        <v>1538</v>
      </c>
      <c r="C170" s="64"/>
      <c r="D170" s="366" t="s">
        <v>61</v>
      </c>
      <c r="E170" s="109" t="s">
        <v>62</v>
      </c>
      <c r="F170" s="294">
        <v>0</v>
      </c>
      <c r="G170" s="294">
        <v>0</v>
      </c>
      <c r="H170" s="294">
        <v>0</v>
      </c>
      <c r="I170" s="294">
        <v>0</v>
      </c>
      <c r="J170" s="294">
        <v>0</v>
      </c>
      <c r="K170" s="294">
        <v>0</v>
      </c>
      <c r="L170" s="294">
        <v>0</v>
      </c>
      <c r="M170" s="294">
        <v>0</v>
      </c>
      <c r="N170" s="294">
        <v>0</v>
      </c>
      <c r="O170" s="294">
        <v>0</v>
      </c>
      <c r="P170" s="294">
        <v>0</v>
      </c>
      <c r="Q170" s="294">
        <v>0</v>
      </c>
      <c r="R170" s="294">
        <v>0</v>
      </c>
      <c r="S170" s="294">
        <v>0</v>
      </c>
      <c r="T170" s="294">
        <v>0</v>
      </c>
      <c r="U170" s="294">
        <v>0</v>
      </c>
      <c r="V170" s="294">
        <v>0</v>
      </c>
      <c r="W170" s="294">
        <v>0</v>
      </c>
      <c r="X170" s="294">
        <v>0</v>
      </c>
      <c r="Y170" s="294">
        <v>0</v>
      </c>
      <c r="Z170" s="294">
        <v>0</v>
      </c>
      <c r="AA170" s="294">
        <v>0</v>
      </c>
      <c r="AB170" s="294">
        <v>0</v>
      </c>
      <c r="AC170" s="294">
        <v>0</v>
      </c>
    </row>
    <row r="171" spans="1:29" ht="33.75" customHeight="1">
      <c r="A171" s="171" t="s">
        <v>1539</v>
      </c>
      <c r="B171" s="102" t="s">
        <v>1540</v>
      </c>
      <c r="C171" s="110" t="s">
        <v>1541</v>
      </c>
      <c r="D171" s="358" t="s">
        <v>1542</v>
      </c>
      <c r="E171" s="358" t="s">
        <v>62</v>
      </c>
      <c r="F171" s="303">
        <f>P171</f>
        <v>10433740.2</v>
      </c>
      <c r="G171" s="372">
        <v>0</v>
      </c>
      <c r="H171" s="372">
        <v>0</v>
      </c>
      <c r="I171" s="372">
        <v>0</v>
      </c>
      <c r="J171" s="372">
        <v>0</v>
      </c>
      <c r="K171" s="372">
        <v>0</v>
      </c>
      <c r="L171" s="372">
        <v>0</v>
      </c>
      <c r="M171" s="372">
        <v>0</v>
      </c>
      <c r="N171" s="372">
        <v>0</v>
      </c>
      <c r="O171" s="232"/>
      <c r="P171" s="303">
        <f>РАСХОДЫ!K372</f>
        <v>10433740.2</v>
      </c>
      <c r="Q171" s="238"/>
      <c r="R171" s="303">
        <f>AB171</f>
        <v>2517228.34</v>
      </c>
      <c r="S171" s="232"/>
      <c r="T171" s="232"/>
      <c r="U171" s="232"/>
      <c r="V171" s="232"/>
      <c r="W171" s="232"/>
      <c r="X171" s="232"/>
      <c r="Y171" s="232"/>
      <c r="Z171" s="232"/>
      <c r="AA171" s="232"/>
      <c r="AB171" s="303">
        <f>РАСХОДЫ!L372</f>
        <v>2517228.34</v>
      </c>
      <c r="AC171" s="231"/>
    </row>
    <row r="172" spans="1:29" ht="14.25" customHeight="1" hidden="1">
      <c r="A172" s="167" t="s">
        <v>1268</v>
      </c>
      <c r="B172" s="510" t="s">
        <v>1045</v>
      </c>
      <c r="C172" s="498" t="s">
        <v>1046</v>
      </c>
      <c r="D172" s="500" t="s">
        <v>1542</v>
      </c>
      <c r="E172" s="500" t="s">
        <v>62</v>
      </c>
      <c r="F172" s="506">
        <v>0</v>
      </c>
      <c r="G172" s="506">
        <v>0</v>
      </c>
      <c r="H172" s="304">
        <v>0</v>
      </c>
      <c r="I172" s="304">
        <v>0</v>
      </c>
      <c r="J172" s="304">
        <v>0</v>
      </c>
      <c r="K172" s="304">
        <v>0</v>
      </c>
      <c r="L172" s="304">
        <v>0</v>
      </c>
      <c r="M172" s="304">
        <v>0</v>
      </c>
      <c r="N172" s="304">
        <v>0</v>
      </c>
      <c r="O172" s="286"/>
      <c r="P172" s="506">
        <v>0</v>
      </c>
      <c r="Q172" s="506">
        <v>0</v>
      </c>
      <c r="R172" s="506">
        <v>0</v>
      </c>
      <c r="S172" s="506">
        <v>0</v>
      </c>
      <c r="T172" s="286"/>
      <c r="U172" s="286"/>
      <c r="V172" s="286"/>
      <c r="W172" s="286"/>
      <c r="X172" s="286"/>
      <c r="Y172" s="286"/>
      <c r="Z172" s="286"/>
      <c r="AA172" s="286"/>
      <c r="AB172" s="506">
        <v>0</v>
      </c>
      <c r="AC172" s="506">
        <v>0</v>
      </c>
    </row>
    <row r="173" spans="1:29" ht="112.5" customHeight="1" hidden="1">
      <c r="A173" s="167" t="s">
        <v>1044</v>
      </c>
      <c r="B173" s="511"/>
      <c r="C173" s="499"/>
      <c r="D173" s="501"/>
      <c r="E173" s="501"/>
      <c r="F173" s="507"/>
      <c r="G173" s="507"/>
      <c r="H173" s="304">
        <v>0</v>
      </c>
      <c r="I173" s="304">
        <v>0</v>
      </c>
      <c r="J173" s="304">
        <v>0</v>
      </c>
      <c r="K173" s="304">
        <v>0</v>
      </c>
      <c r="L173" s="304">
        <v>0</v>
      </c>
      <c r="M173" s="304">
        <v>0</v>
      </c>
      <c r="N173" s="304">
        <v>0</v>
      </c>
      <c r="O173" s="304">
        <v>0</v>
      </c>
      <c r="P173" s="507"/>
      <c r="Q173" s="507"/>
      <c r="R173" s="507"/>
      <c r="S173" s="507"/>
      <c r="T173" s="304">
        <v>0</v>
      </c>
      <c r="U173" s="304">
        <v>0</v>
      </c>
      <c r="V173" s="304">
        <v>0</v>
      </c>
      <c r="W173" s="304">
        <v>0</v>
      </c>
      <c r="X173" s="304">
        <v>0</v>
      </c>
      <c r="Y173" s="304">
        <v>0</v>
      </c>
      <c r="Z173" s="304">
        <v>0</v>
      </c>
      <c r="AA173" s="304">
        <v>0</v>
      </c>
      <c r="AB173" s="507"/>
      <c r="AC173" s="507"/>
    </row>
    <row r="174" spans="1:29" ht="123.75" customHeight="1" hidden="1">
      <c r="A174" s="167" t="s">
        <v>1047</v>
      </c>
      <c r="B174" s="64" t="s">
        <v>1048</v>
      </c>
      <c r="C174" s="110" t="s">
        <v>1049</v>
      </c>
      <c r="D174" s="366" t="s">
        <v>1542</v>
      </c>
      <c r="E174" s="366" t="s">
        <v>62</v>
      </c>
      <c r="F174" s="288" t="s">
        <v>476</v>
      </c>
      <c r="G174" s="288" t="s">
        <v>476</v>
      </c>
      <c r="H174" s="288" t="s">
        <v>476</v>
      </c>
      <c r="I174" s="288" t="s">
        <v>476</v>
      </c>
      <c r="J174" s="288" t="s">
        <v>476</v>
      </c>
      <c r="K174" s="288" t="s">
        <v>476</v>
      </c>
      <c r="L174" s="288" t="s">
        <v>476</v>
      </c>
      <c r="M174" s="288" t="s">
        <v>476</v>
      </c>
      <c r="N174" s="288" t="s">
        <v>476</v>
      </c>
      <c r="O174" s="288" t="s">
        <v>476</v>
      </c>
      <c r="P174" s="288" t="s">
        <v>476</v>
      </c>
      <c r="Q174" s="288" t="s">
        <v>476</v>
      </c>
      <c r="R174" s="288" t="s">
        <v>476</v>
      </c>
      <c r="S174" s="288" t="s">
        <v>476</v>
      </c>
      <c r="T174" s="288" t="s">
        <v>476</v>
      </c>
      <c r="U174" s="288" t="s">
        <v>476</v>
      </c>
      <c r="V174" s="288" t="s">
        <v>476</v>
      </c>
      <c r="W174" s="288" t="s">
        <v>476</v>
      </c>
      <c r="X174" s="288" t="s">
        <v>476</v>
      </c>
      <c r="Y174" s="288" t="s">
        <v>476</v>
      </c>
      <c r="Z174" s="288" t="s">
        <v>476</v>
      </c>
      <c r="AA174" s="288" t="s">
        <v>476</v>
      </c>
      <c r="AB174" s="288" t="s">
        <v>476</v>
      </c>
      <c r="AC174" s="288" t="s">
        <v>476</v>
      </c>
    </row>
    <row r="175" spans="1:29" ht="123.75" customHeight="1" hidden="1">
      <c r="A175" s="120" t="s">
        <v>1050</v>
      </c>
      <c r="B175" s="64" t="s">
        <v>1051</v>
      </c>
      <c r="C175" s="110" t="s">
        <v>1052</v>
      </c>
      <c r="D175" s="366" t="s">
        <v>1542</v>
      </c>
      <c r="E175" s="366" t="s">
        <v>62</v>
      </c>
      <c r="F175" s="288" t="s">
        <v>476</v>
      </c>
      <c r="G175" s="288" t="s">
        <v>476</v>
      </c>
      <c r="H175" s="288" t="s">
        <v>476</v>
      </c>
      <c r="I175" s="288" t="s">
        <v>476</v>
      </c>
      <c r="J175" s="288" t="s">
        <v>476</v>
      </c>
      <c r="K175" s="288" t="s">
        <v>476</v>
      </c>
      <c r="L175" s="288" t="s">
        <v>476</v>
      </c>
      <c r="M175" s="288" t="s">
        <v>476</v>
      </c>
      <c r="N175" s="288" t="s">
        <v>476</v>
      </c>
      <c r="O175" s="288" t="s">
        <v>476</v>
      </c>
      <c r="P175" s="288" t="s">
        <v>476</v>
      </c>
      <c r="Q175" s="288" t="s">
        <v>476</v>
      </c>
      <c r="R175" s="288" t="s">
        <v>476</v>
      </c>
      <c r="S175" s="288" t="s">
        <v>476</v>
      </c>
      <c r="T175" s="288" t="s">
        <v>476</v>
      </c>
      <c r="U175" s="288" t="s">
        <v>476</v>
      </c>
      <c r="V175" s="288" t="s">
        <v>476</v>
      </c>
      <c r="W175" s="288" t="s">
        <v>476</v>
      </c>
      <c r="X175" s="288" t="s">
        <v>476</v>
      </c>
      <c r="Y175" s="288" t="s">
        <v>476</v>
      </c>
      <c r="Z175" s="288" t="s">
        <v>476</v>
      </c>
      <c r="AA175" s="288" t="s">
        <v>476</v>
      </c>
      <c r="AB175" s="288" t="s">
        <v>476</v>
      </c>
      <c r="AC175" s="289" t="s">
        <v>476</v>
      </c>
    </row>
    <row r="176" spans="1:29" ht="101.25" customHeight="1" hidden="1">
      <c r="A176" s="167" t="s">
        <v>1053</v>
      </c>
      <c r="B176" s="64" t="s">
        <v>1054</v>
      </c>
      <c r="C176" s="110"/>
      <c r="D176" s="366" t="s">
        <v>1542</v>
      </c>
      <c r="E176" s="366" t="s">
        <v>62</v>
      </c>
      <c r="F176" s="288"/>
      <c r="G176" s="304"/>
      <c r="H176" s="304"/>
      <c r="I176" s="304"/>
      <c r="J176" s="304"/>
      <c r="K176" s="304"/>
      <c r="L176" s="304"/>
      <c r="M176" s="304"/>
      <c r="N176" s="304"/>
      <c r="O176" s="304"/>
      <c r="P176" s="304"/>
      <c r="Q176" s="304"/>
      <c r="R176" s="288"/>
      <c r="S176" s="304"/>
      <c r="T176" s="304"/>
      <c r="U176" s="304"/>
      <c r="V176" s="304"/>
      <c r="W176" s="304"/>
      <c r="X176" s="304"/>
      <c r="Y176" s="304"/>
      <c r="Z176" s="304"/>
      <c r="AA176" s="304"/>
      <c r="AB176" s="304"/>
      <c r="AC176" s="304"/>
    </row>
    <row r="177" spans="1:29" ht="45" customHeight="1" hidden="1">
      <c r="A177" s="170" t="s">
        <v>488</v>
      </c>
      <c r="B177" s="65" t="s">
        <v>1055</v>
      </c>
      <c r="C177" s="291"/>
      <c r="D177" s="358" t="s">
        <v>1542</v>
      </c>
      <c r="E177" s="358" t="s">
        <v>62</v>
      </c>
      <c r="F177" s="304">
        <v>0</v>
      </c>
      <c r="G177" s="304">
        <v>0</v>
      </c>
      <c r="H177" s="304">
        <v>0</v>
      </c>
      <c r="I177" s="304">
        <v>0</v>
      </c>
      <c r="J177" s="304">
        <v>0</v>
      </c>
      <c r="K177" s="304">
        <v>0</v>
      </c>
      <c r="L177" s="304">
        <v>0</v>
      </c>
      <c r="M177" s="304">
        <v>0</v>
      </c>
      <c r="N177" s="304">
        <v>0</v>
      </c>
      <c r="O177" s="304">
        <v>0</v>
      </c>
      <c r="P177" s="304">
        <v>0</v>
      </c>
      <c r="Q177" s="304">
        <v>0</v>
      </c>
      <c r="R177" s="304">
        <v>0</v>
      </c>
      <c r="S177" s="304">
        <v>0</v>
      </c>
      <c r="T177" s="304">
        <v>0</v>
      </c>
      <c r="U177" s="304">
        <v>0</v>
      </c>
      <c r="V177" s="304">
        <v>0</v>
      </c>
      <c r="W177" s="304">
        <v>0</v>
      </c>
      <c r="X177" s="304">
        <v>0</v>
      </c>
      <c r="Y177" s="304">
        <v>0</v>
      </c>
      <c r="Z177" s="304">
        <v>0</v>
      </c>
      <c r="AA177" s="304">
        <v>0</v>
      </c>
      <c r="AB177" s="304">
        <v>0</v>
      </c>
      <c r="AC177" s="304">
        <v>0</v>
      </c>
    </row>
    <row r="178" spans="1:29" ht="21.75" customHeight="1">
      <c r="A178" s="92" t="s">
        <v>1022</v>
      </c>
      <c r="B178" s="102" t="s">
        <v>1056</v>
      </c>
      <c r="C178" s="110" t="s">
        <v>1057</v>
      </c>
      <c r="D178" s="358" t="s">
        <v>1058</v>
      </c>
      <c r="E178" s="358" t="s">
        <v>62</v>
      </c>
      <c r="F178" s="303">
        <f>P178</f>
        <v>13557100</v>
      </c>
      <c r="G178" s="299">
        <v>0</v>
      </c>
      <c r="H178" s="305">
        <v>0</v>
      </c>
      <c r="I178" s="305">
        <v>0</v>
      </c>
      <c r="J178" s="305">
        <v>0</v>
      </c>
      <c r="K178" s="305">
        <v>0</v>
      </c>
      <c r="L178" s="305">
        <v>0</v>
      </c>
      <c r="M178" s="305">
        <v>0</v>
      </c>
      <c r="N178" s="305">
        <v>0</v>
      </c>
      <c r="O178" s="305">
        <v>0</v>
      </c>
      <c r="P178" s="303">
        <f>РАСХОДЫ!K403</f>
        <v>13557100</v>
      </c>
      <c r="Q178" s="299">
        <v>0</v>
      </c>
      <c r="R178" s="303">
        <f>AB178</f>
        <v>7391982.980000001</v>
      </c>
      <c r="S178" s="299">
        <v>0</v>
      </c>
      <c r="T178" s="305">
        <v>0</v>
      </c>
      <c r="U178" s="305">
        <v>0</v>
      </c>
      <c r="V178" s="305">
        <v>0</v>
      </c>
      <c r="W178" s="305">
        <v>0</v>
      </c>
      <c r="X178" s="305">
        <v>0</v>
      </c>
      <c r="Y178" s="305">
        <v>0</v>
      </c>
      <c r="Z178" s="305">
        <v>0</v>
      </c>
      <c r="AA178" s="305">
        <v>0</v>
      </c>
      <c r="AB178" s="303">
        <f>РАСХОДЫ!L403</f>
        <v>7391982.980000001</v>
      </c>
      <c r="AC178" s="299"/>
    </row>
    <row r="179" spans="1:29" ht="78.75" hidden="1">
      <c r="A179" s="92" t="s">
        <v>1059</v>
      </c>
      <c r="B179" s="118" t="s">
        <v>1060</v>
      </c>
      <c r="C179" s="104"/>
      <c r="D179" s="358" t="s">
        <v>1061</v>
      </c>
      <c r="E179" s="361" t="s">
        <v>62</v>
      </c>
      <c r="F179" s="303">
        <v>0</v>
      </c>
      <c r="G179" s="299">
        <v>0</v>
      </c>
      <c r="H179" s="304">
        <v>0</v>
      </c>
      <c r="I179" s="304">
        <v>0</v>
      </c>
      <c r="J179" s="304">
        <v>0</v>
      </c>
      <c r="K179" s="304">
        <v>0</v>
      </c>
      <c r="L179" s="304">
        <v>0</v>
      </c>
      <c r="M179" s="304">
        <v>0</v>
      </c>
      <c r="N179" s="304">
        <v>0</v>
      </c>
      <c r="O179" s="304">
        <v>0</v>
      </c>
      <c r="P179" s="303">
        <v>0</v>
      </c>
      <c r="Q179" s="304">
        <v>0</v>
      </c>
      <c r="R179" s="303">
        <v>0</v>
      </c>
      <c r="S179" s="299">
        <v>0</v>
      </c>
      <c r="T179" s="304">
        <v>0</v>
      </c>
      <c r="U179" s="304">
        <v>0</v>
      </c>
      <c r="V179" s="304">
        <v>0</v>
      </c>
      <c r="W179" s="304">
        <v>0</v>
      </c>
      <c r="X179" s="304">
        <v>0</v>
      </c>
      <c r="Y179" s="304">
        <v>0</v>
      </c>
      <c r="Z179" s="304">
        <v>0</v>
      </c>
      <c r="AA179" s="304">
        <v>0</v>
      </c>
      <c r="AB179" s="303">
        <v>0</v>
      </c>
      <c r="AC179" s="304">
        <v>0</v>
      </c>
    </row>
    <row r="180" spans="1:29" ht="123.75" hidden="1">
      <c r="A180" s="92" t="s">
        <v>1351</v>
      </c>
      <c r="B180" s="112" t="s">
        <v>1352</v>
      </c>
      <c r="C180" s="153"/>
      <c r="D180" s="360" t="s">
        <v>1353</v>
      </c>
      <c r="E180" s="357" t="s">
        <v>62</v>
      </c>
      <c r="F180" s="303">
        <v>0</v>
      </c>
      <c r="G180" s="299">
        <v>0</v>
      </c>
      <c r="H180" s="304">
        <v>0</v>
      </c>
      <c r="I180" s="304">
        <v>0</v>
      </c>
      <c r="J180" s="304">
        <v>0</v>
      </c>
      <c r="K180" s="304">
        <v>0</v>
      </c>
      <c r="L180" s="304">
        <v>0</v>
      </c>
      <c r="M180" s="304">
        <v>0</v>
      </c>
      <c r="N180" s="304">
        <v>0</v>
      </c>
      <c r="O180" s="304">
        <v>0</v>
      </c>
      <c r="P180" s="303">
        <v>0</v>
      </c>
      <c r="Q180" s="304">
        <v>0</v>
      </c>
      <c r="R180" s="303">
        <v>0</v>
      </c>
      <c r="S180" s="299">
        <v>0</v>
      </c>
      <c r="T180" s="304">
        <v>0</v>
      </c>
      <c r="U180" s="304">
        <v>0</v>
      </c>
      <c r="V180" s="304">
        <v>0</v>
      </c>
      <c r="W180" s="304">
        <v>0</v>
      </c>
      <c r="X180" s="304">
        <v>0</v>
      </c>
      <c r="Y180" s="304">
        <v>0</v>
      </c>
      <c r="Z180" s="304">
        <v>0</v>
      </c>
      <c r="AA180" s="304">
        <v>0</v>
      </c>
      <c r="AB180" s="303">
        <v>0</v>
      </c>
      <c r="AC180" s="304">
        <v>0</v>
      </c>
    </row>
    <row r="181" spans="1:29" ht="22.5" hidden="1">
      <c r="A181" s="92" t="s">
        <v>1354</v>
      </c>
      <c r="B181" s="129" t="s">
        <v>1355</v>
      </c>
      <c r="C181" s="153"/>
      <c r="D181" s="360" t="s">
        <v>1353</v>
      </c>
      <c r="E181" s="357" t="s">
        <v>62</v>
      </c>
      <c r="F181" s="303">
        <v>0</v>
      </c>
      <c r="G181" s="299">
        <v>0</v>
      </c>
      <c r="H181" s="304">
        <v>0</v>
      </c>
      <c r="I181" s="304">
        <v>0</v>
      </c>
      <c r="J181" s="304">
        <v>0</v>
      </c>
      <c r="K181" s="304">
        <v>0</v>
      </c>
      <c r="L181" s="304">
        <v>0</v>
      </c>
      <c r="M181" s="304">
        <v>0</v>
      </c>
      <c r="N181" s="304">
        <v>0</v>
      </c>
      <c r="O181" s="304">
        <v>0</v>
      </c>
      <c r="P181" s="303">
        <v>0</v>
      </c>
      <c r="Q181" s="304">
        <v>0</v>
      </c>
      <c r="R181" s="303">
        <v>0</v>
      </c>
      <c r="S181" s="299">
        <v>0</v>
      </c>
      <c r="T181" s="304">
        <v>0</v>
      </c>
      <c r="U181" s="304">
        <v>0</v>
      </c>
      <c r="V181" s="304">
        <v>0</v>
      </c>
      <c r="W181" s="304">
        <v>0</v>
      </c>
      <c r="X181" s="304">
        <v>0</v>
      </c>
      <c r="Y181" s="304">
        <v>0</v>
      </c>
      <c r="Z181" s="304">
        <v>0</v>
      </c>
      <c r="AA181" s="304">
        <v>0</v>
      </c>
      <c r="AB181" s="303">
        <v>0</v>
      </c>
      <c r="AC181" s="304">
        <v>0</v>
      </c>
    </row>
    <row r="182" spans="1:29" ht="22.5" hidden="1">
      <c r="A182" s="119" t="s">
        <v>1356</v>
      </c>
      <c r="B182" s="366" t="s">
        <v>1357</v>
      </c>
      <c r="C182" s="153"/>
      <c r="D182" s="366" t="s">
        <v>1353</v>
      </c>
      <c r="E182" s="109" t="s">
        <v>62</v>
      </c>
      <c r="F182" s="303">
        <v>0</v>
      </c>
      <c r="G182" s="299">
        <v>0</v>
      </c>
      <c r="H182" s="304">
        <v>0</v>
      </c>
      <c r="I182" s="304">
        <v>0</v>
      </c>
      <c r="J182" s="304">
        <v>0</v>
      </c>
      <c r="K182" s="304">
        <v>0</v>
      </c>
      <c r="L182" s="304">
        <v>0</v>
      </c>
      <c r="M182" s="304">
        <v>0</v>
      </c>
      <c r="N182" s="304">
        <v>0</v>
      </c>
      <c r="O182" s="304">
        <v>0</v>
      </c>
      <c r="P182" s="303">
        <v>0</v>
      </c>
      <c r="Q182" s="304">
        <v>0</v>
      </c>
      <c r="R182" s="303">
        <v>0</v>
      </c>
      <c r="S182" s="299">
        <v>0</v>
      </c>
      <c r="T182" s="304">
        <v>0</v>
      </c>
      <c r="U182" s="304">
        <v>0</v>
      </c>
      <c r="V182" s="304">
        <v>0</v>
      </c>
      <c r="W182" s="304">
        <v>0</v>
      </c>
      <c r="X182" s="304">
        <v>0</v>
      </c>
      <c r="Y182" s="304">
        <v>0</v>
      </c>
      <c r="Z182" s="304">
        <v>0</v>
      </c>
      <c r="AA182" s="304">
        <v>0</v>
      </c>
      <c r="AB182" s="303">
        <v>0</v>
      </c>
      <c r="AC182" s="304">
        <v>0</v>
      </c>
    </row>
    <row r="183" spans="1:29" ht="56.25" hidden="1">
      <c r="A183" s="119" t="s">
        <v>1358</v>
      </c>
      <c r="B183" s="366" t="s">
        <v>1359</v>
      </c>
      <c r="C183" s="153"/>
      <c r="D183" s="366" t="s">
        <v>1353</v>
      </c>
      <c r="E183" s="109" t="s">
        <v>62</v>
      </c>
      <c r="F183" s="303">
        <v>0</v>
      </c>
      <c r="G183" s="299">
        <v>0</v>
      </c>
      <c r="H183" s="304">
        <v>0</v>
      </c>
      <c r="I183" s="304">
        <v>0</v>
      </c>
      <c r="J183" s="304">
        <v>0</v>
      </c>
      <c r="K183" s="304">
        <v>0</v>
      </c>
      <c r="L183" s="304">
        <v>0</v>
      </c>
      <c r="M183" s="304">
        <v>0</v>
      </c>
      <c r="N183" s="304">
        <v>0</v>
      </c>
      <c r="O183" s="304">
        <v>0</v>
      </c>
      <c r="P183" s="303">
        <v>0</v>
      </c>
      <c r="Q183" s="304">
        <v>0</v>
      </c>
      <c r="R183" s="303">
        <v>0</v>
      </c>
      <c r="S183" s="299">
        <v>0</v>
      </c>
      <c r="T183" s="304">
        <v>0</v>
      </c>
      <c r="U183" s="304">
        <v>0</v>
      </c>
      <c r="V183" s="304">
        <v>0</v>
      </c>
      <c r="W183" s="304">
        <v>0</v>
      </c>
      <c r="X183" s="304">
        <v>0</v>
      </c>
      <c r="Y183" s="304">
        <v>0</v>
      </c>
      <c r="Z183" s="304">
        <v>0</v>
      </c>
      <c r="AA183" s="304">
        <v>0</v>
      </c>
      <c r="AB183" s="303">
        <v>0</v>
      </c>
      <c r="AC183" s="304">
        <v>0</v>
      </c>
    </row>
    <row r="184" spans="1:29" ht="56.25" hidden="1">
      <c r="A184" s="92" t="s">
        <v>1360</v>
      </c>
      <c r="B184" s="112" t="s">
        <v>1361</v>
      </c>
      <c r="C184" s="116"/>
      <c r="D184" s="358" t="s">
        <v>61</v>
      </c>
      <c r="E184" s="358" t="s">
        <v>62</v>
      </c>
      <c r="F184" s="303">
        <v>0</v>
      </c>
      <c r="G184" s="299">
        <v>0</v>
      </c>
      <c r="H184" s="304">
        <v>0</v>
      </c>
      <c r="I184" s="304">
        <v>0</v>
      </c>
      <c r="J184" s="304">
        <v>0</v>
      </c>
      <c r="K184" s="304">
        <v>0</v>
      </c>
      <c r="L184" s="304">
        <v>0</v>
      </c>
      <c r="M184" s="304">
        <v>0</v>
      </c>
      <c r="N184" s="304">
        <v>0</v>
      </c>
      <c r="O184" s="304">
        <v>0</v>
      </c>
      <c r="P184" s="303">
        <v>0</v>
      </c>
      <c r="Q184" s="304">
        <v>0</v>
      </c>
      <c r="R184" s="303">
        <v>0</v>
      </c>
      <c r="S184" s="299">
        <v>0</v>
      </c>
      <c r="T184" s="304">
        <v>0</v>
      </c>
      <c r="U184" s="304">
        <v>0</v>
      </c>
      <c r="V184" s="304">
        <v>0</v>
      </c>
      <c r="W184" s="304">
        <v>0</v>
      </c>
      <c r="X184" s="304">
        <v>0</v>
      </c>
      <c r="Y184" s="304">
        <v>0</v>
      </c>
      <c r="Z184" s="304">
        <v>0</v>
      </c>
      <c r="AA184" s="304">
        <v>0</v>
      </c>
      <c r="AB184" s="303">
        <v>0</v>
      </c>
      <c r="AC184" s="304">
        <v>0</v>
      </c>
    </row>
    <row r="185" spans="1:29" ht="78.75" hidden="1">
      <c r="A185" s="92" t="s">
        <v>1362</v>
      </c>
      <c r="B185" s="112" t="s">
        <v>1363</v>
      </c>
      <c r="C185" s="116"/>
      <c r="D185" s="358" t="s">
        <v>61</v>
      </c>
      <c r="E185" s="358" t="s">
        <v>62</v>
      </c>
      <c r="F185" s="303">
        <v>0</v>
      </c>
      <c r="G185" s="299">
        <v>0</v>
      </c>
      <c r="H185" s="304">
        <v>0</v>
      </c>
      <c r="I185" s="304">
        <v>0</v>
      </c>
      <c r="J185" s="304">
        <v>0</v>
      </c>
      <c r="K185" s="304">
        <v>0</v>
      </c>
      <c r="L185" s="304">
        <v>0</v>
      </c>
      <c r="M185" s="304">
        <v>0</v>
      </c>
      <c r="N185" s="304">
        <v>0</v>
      </c>
      <c r="O185" s="304">
        <v>0</v>
      </c>
      <c r="P185" s="303">
        <v>0</v>
      </c>
      <c r="Q185" s="304">
        <v>0</v>
      </c>
      <c r="R185" s="303">
        <v>0</v>
      </c>
      <c r="S185" s="299">
        <v>0</v>
      </c>
      <c r="T185" s="304">
        <v>0</v>
      </c>
      <c r="U185" s="304">
        <v>0</v>
      </c>
      <c r="V185" s="304">
        <v>0</v>
      </c>
      <c r="W185" s="304">
        <v>0</v>
      </c>
      <c r="X185" s="304">
        <v>0</v>
      </c>
      <c r="Y185" s="304">
        <v>0</v>
      </c>
      <c r="Z185" s="304">
        <v>0</v>
      </c>
      <c r="AA185" s="304">
        <v>0</v>
      </c>
      <c r="AB185" s="303">
        <v>0</v>
      </c>
      <c r="AC185" s="304">
        <v>0</v>
      </c>
    </row>
    <row r="186" spans="1:29" ht="90" hidden="1">
      <c r="A186" s="92" t="s">
        <v>535</v>
      </c>
      <c r="B186" s="112" t="s">
        <v>536</v>
      </c>
      <c r="C186" s="116"/>
      <c r="D186" s="358" t="s">
        <v>61</v>
      </c>
      <c r="E186" s="358" t="s">
        <v>62</v>
      </c>
      <c r="F186" s="303">
        <v>0</v>
      </c>
      <c r="G186" s="299">
        <v>0</v>
      </c>
      <c r="H186" s="304">
        <v>0</v>
      </c>
      <c r="I186" s="304">
        <v>0</v>
      </c>
      <c r="J186" s="304">
        <v>0</v>
      </c>
      <c r="K186" s="304">
        <v>0</v>
      </c>
      <c r="L186" s="304">
        <v>0</v>
      </c>
      <c r="M186" s="304">
        <v>0</v>
      </c>
      <c r="N186" s="304">
        <v>0</v>
      </c>
      <c r="O186" s="304">
        <v>0</v>
      </c>
      <c r="P186" s="303">
        <v>0</v>
      </c>
      <c r="Q186" s="304">
        <v>0</v>
      </c>
      <c r="R186" s="303">
        <v>0</v>
      </c>
      <c r="S186" s="299">
        <v>0</v>
      </c>
      <c r="T186" s="304">
        <v>0</v>
      </c>
      <c r="U186" s="304">
        <v>0</v>
      </c>
      <c r="V186" s="304">
        <v>0</v>
      </c>
      <c r="W186" s="304">
        <v>0</v>
      </c>
      <c r="X186" s="304">
        <v>0</v>
      </c>
      <c r="Y186" s="304">
        <v>0</v>
      </c>
      <c r="Z186" s="304">
        <v>0</v>
      </c>
      <c r="AA186" s="304">
        <v>0</v>
      </c>
      <c r="AB186" s="303">
        <v>0</v>
      </c>
      <c r="AC186" s="304">
        <v>0</v>
      </c>
    </row>
    <row r="187" spans="1:29" ht="22.5" hidden="1">
      <c r="A187" s="92" t="s">
        <v>537</v>
      </c>
      <c r="B187" s="112" t="s">
        <v>538</v>
      </c>
      <c r="C187" s="116">
        <v>730</v>
      </c>
      <c r="D187" s="358" t="s">
        <v>61</v>
      </c>
      <c r="E187" s="358" t="s">
        <v>62</v>
      </c>
      <c r="F187" s="303">
        <v>0</v>
      </c>
      <c r="G187" s="285">
        <v>0</v>
      </c>
      <c r="H187" s="224">
        <v>0</v>
      </c>
      <c r="I187" s="224">
        <v>0</v>
      </c>
      <c r="J187" s="224">
        <v>0</v>
      </c>
      <c r="K187" s="224">
        <v>0</v>
      </c>
      <c r="L187" s="224">
        <v>0</v>
      </c>
      <c r="M187" s="224">
        <v>0</v>
      </c>
      <c r="N187" s="224">
        <v>0</v>
      </c>
      <c r="O187" s="224">
        <v>0</v>
      </c>
      <c r="P187" s="303">
        <v>0</v>
      </c>
      <c r="Q187" s="224">
        <v>0</v>
      </c>
      <c r="R187" s="303">
        <v>0</v>
      </c>
      <c r="S187" s="285">
        <v>0</v>
      </c>
      <c r="T187" s="224">
        <v>0</v>
      </c>
      <c r="U187" s="224">
        <v>0</v>
      </c>
      <c r="V187" s="224">
        <v>0</v>
      </c>
      <c r="W187" s="224">
        <v>0</v>
      </c>
      <c r="X187" s="224">
        <v>0</v>
      </c>
      <c r="Y187" s="224">
        <v>0</v>
      </c>
      <c r="Z187" s="224">
        <v>0</v>
      </c>
      <c r="AA187" s="224">
        <v>0</v>
      </c>
      <c r="AB187" s="303">
        <v>0</v>
      </c>
      <c r="AC187" s="224">
        <v>0</v>
      </c>
    </row>
    <row r="188" spans="1:29" ht="15" hidden="1">
      <c r="A188" s="120" t="s">
        <v>1268</v>
      </c>
      <c r="B188" s="95"/>
      <c r="C188" s="121"/>
      <c r="D188" s="364"/>
      <c r="E188" s="364"/>
      <c r="F188" s="303">
        <v>0</v>
      </c>
      <c r="G188" s="285">
        <v>0</v>
      </c>
      <c r="H188" s="224">
        <v>0</v>
      </c>
      <c r="I188" s="224">
        <v>0</v>
      </c>
      <c r="J188" s="224">
        <v>0</v>
      </c>
      <c r="K188" s="224">
        <v>0</v>
      </c>
      <c r="L188" s="224">
        <v>0</v>
      </c>
      <c r="M188" s="224">
        <v>0</v>
      </c>
      <c r="N188" s="224">
        <v>0</v>
      </c>
      <c r="O188" s="224">
        <v>0</v>
      </c>
      <c r="P188" s="303">
        <v>0</v>
      </c>
      <c r="Q188" s="224">
        <v>0</v>
      </c>
      <c r="R188" s="303">
        <v>0</v>
      </c>
      <c r="S188" s="285">
        <v>0</v>
      </c>
      <c r="T188" s="224">
        <v>0</v>
      </c>
      <c r="U188" s="224">
        <v>0</v>
      </c>
      <c r="V188" s="224">
        <v>0</v>
      </c>
      <c r="W188" s="224">
        <v>0</v>
      </c>
      <c r="X188" s="224">
        <v>0</v>
      </c>
      <c r="Y188" s="224">
        <v>0</v>
      </c>
      <c r="Z188" s="224">
        <v>0</v>
      </c>
      <c r="AA188" s="224">
        <v>0</v>
      </c>
      <c r="AB188" s="303">
        <v>0</v>
      </c>
      <c r="AC188" s="224">
        <v>0</v>
      </c>
    </row>
    <row r="189" spans="1:29" ht="22.5" hidden="1">
      <c r="A189" s="120" t="s">
        <v>539</v>
      </c>
      <c r="B189" s="99" t="s">
        <v>540</v>
      </c>
      <c r="C189" s="104">
        <v>731</v>
      </c>
      <c r="D189" s="109" t="s">
        <v>541</v>
      </c>
      <c r="E189" s="109" t="s">
        <v>62</v>
      </c>
      <c r="F189" s="303">
        <v>0</v>
      </c>
      <c r="G189" s="285">
        <v>0</v>
      </c>
      <c r="H189" s="224">
        <v>0</v>
      </c>
      <c r="I189" s="224">
        <v>0</v>
      </c>
      <c r="J189" s="224">
        <v>0</v>
      </c>
      <c r="K189" s="224">
        <v>0</v>
      </c>
      <c r="L189" s="224">
        <v>0</v>
      </c>
      <c r="M189" s="224">
        <v>0</v>
      </c>
      <c r="N189" s="224">
        <v>0</v>
      </c>
      <c r="O189" s="224">
        <v>0</v>
      </c>
      <c r="P189" s="303">
        <v>0</v>
      </c>
      <c r="Q189" s="224">
        <v>0</v>
      </c>
      <c r="R189" s="303">
        <v>0</v>
      </c>
      <c r="S189" s="285">
        <v>0</v>
      </c>
      <c r="T189" s="224">
        <v>0</v>
      </c>
      <c r="U189" s="224">
        <v>0</v>
      </c>
      <c r="V189" s="224">
        <v>0</v>
      </c>
      <c r="W189" s="224">
        <v>0</v>
      </c>
      <c r="X189" s="224">
        <v>0</v>
      </c>
      <c r="Y189" s="224">
        <v>0</v>
      </c>
      <c r="Z189" s="224">
        <v>0</v>
      </c>
      <c r="AA189" s="224">
        <v>0</v>
      </c>
      <c r="AB189" s="303">
        <v>0</v>
      </c>
      <c r="AC189" s="224">
        <v>0</v>
      </c>
    </row>
    <row r="190" spans="1:29" ht="22.5" hidden="1">
      <c r="A190" s="92" t="s">
        <v>542</v>
      </c>
      <c r="B190" s="112" t="s">
        <v>543</v>
      </c>
      <c r="C190" s="116"/>
      <c r="D190" s="358" t="s">
        <v>544</v>
      </c>
      <c r="E190" s="358" t="s">
        <v>62</v>
      </c>
      <c r="F190" s="303">
        <v>0</v>
      </c>
      <c r="G190" s="285">
        <v>0</v>
      </c>
      <c r="H190" s="224">
        <v>0</v>
      </c>
      <c r="I190" s="224">
        <v>0</v>
      </c>
      <c r="J190" s="224">
        <v>0</v>
      </c>
      <c r="K190" s="224">
        <v>0</v>
      </c>
      <c r="L190" s="224">
        <v>0</v>
      </c>
      <c r="M190" s="224">
        <v>0</v>
      </c>
      <c r="N190" s="224">
        <v>0</v>
      </c>
      <c r="O190" s="224">
        <v>0</v>
      </c>
      <c r="P190" s="303">
        <v>0</v>
      </c>
      <c r="Q190" s="224">
        <v>0</v>
      </c>
      <c r="R190" s="303">
        <v>0</v>
      </c>
      <c r="S190" s="285">
        <v>0</v>
      </c>
      <c r="T190" s="224">
        <v>0</v>
      </c>
      <c r="U190" s="224">
        <v>0</v>
      </c>
      <c r="V190" s="224">
        <v>0</v>
      </c>
      <c r="W190" s="224">
        <v>0</v>
      </c>
      <c r="X190" s="224">
        <v>0</v>
      </c>
      <c r="Y190" s="224">
        <v>0</v>
      </c>
      <c r="Z190" s="224">
        <v>0</v>
      </c>
      <c r="AA190" s="224">
        <v>0</v>
      </c>
      <c r="AB190" s="303">
        <v>0</v>
      </c>
      <c r="AC190" s="224">
        <v>0</v>
      </c>
    </row>
    <row r="191" spans="1:29" ht="15" hidden="1">
      <c r="A191" s="125" t="s">
        <v>753</v>
      </c>
      <c r="B191" s="115"/>
      <c r="C191" s="121"/>
      <c r="D191" s="364"/>
      <c r="E191" s="364"/>
      <c r="F191" s="303">
        <v>0</v>
      </c>
      <c r="G191" s="285">
        <v>0</v>
      </c>
      <c r="H191" s="224">
        <v>0</v>
      </c>
      <c r="I191" s="224">
        <v>0</v>
      </c>
      <c r="J191" s="224">
        <v>0</v>
      </c>
      <c r="K191" s="224">
        <v>0</v>
      </c>
      <c r="L191" s="224">
        <v>0</v>
      </c>
      <c r="M191" s="224">
        <v>0</v>
      </c>
      <c r="N191" s="224">
        <v>0</v>
      </c>
      <c r="O191" s="224">
        <v>0</v>
      </c>
      <c r="P191" s="303">
        <v>0</v>
      </c>
      <c r="Q191" s="224">
        <v>0</v>
      </c>
      <c r="R191" s="303">
        <v>0</v>
      </c>
      <c r="S191" s="285">
        <v>0</v>
      </c>
      <c r="T191" s="224">
        <v>0</v>
      </c>
      <c r="U191" s="224">
        <v>0</v>
      </c>
      <c r="V191" s="224">
        <v>0</v>
      </c>
      <c r="W191" s="224">
        <v>0</v>
      </c>
      <c r="X191" s="224">
        <v>0</v>
      </c>
      <c r="Y191" s="224">
        <v>0</v>
      </c>
      <c r="Z191" s="224">
        <v>0</v>
      </c>
      <c r="AA191" s="224">
        <v>0</v>
      </c>
      <c r="AB191" s="303">
        <v>0</v>
      </c>
      <c r="AC191" s="224">
        <v>0</v>
      </c>
    </row>
    <row r="192" spans="1:29" ht="45" hidden="1">
      <c r="A192" s="119" t="s">
        <v>545</v>
      </c>
      <c r="B192" s="106" t="s">
        <v>546</v>
      </c>
      <c r="C192" s="116"/>
      <c r="D192" s="366" t="s">
        <v>541</v>
      </c>
      <c r="E192" s="366" t="s">
        <v>62</v>
      </c>
      <c r="F192" s="303">
        <v>0</v>
      </c>
      <c r="G192" s="285">
        <v>0</v>
      </c>
      <c r="H192" s="224">
        <v>0</v>
      </c>
      <c r="I192" s="224">
        <v>0</v>
      </c>
      <c r="J192" s="224">
        <v>0</v>
      </c>
      <c r="K192" s="224">
        <v>0</v>
      </c>
      <c r="L192" s="224">
        <v>0</v>
      </c>
      <c r="M192" s="224">
        <v>0</v>
      </c>
      <c r="N192" s="224">
        <v>0</v>
      </c>
      <c r="O192" s="224">
        <v>0</v>
      </c>
      <c r="P192" s="303">
        <v>0</v>
      </c>
      <c r="Q192" s="224">
        <v>0</v>
      </c>
      <c r="R192" s="303">
        <v>0</v>
      </c>
      <c r="S192" s="285">
        <v>0</v>
      </c>
      <c r="T192" s="224">
        <v>0</v>
      </c>
      <c r="U192" s="224">
        <v>0</v>
      </c>
      <c r="V192" s="224">
        <v>0</v>
      </c>
      <c r="W192" s="224">
        <v>0</v>
      </c>
      <c r="X192" s="224">
        <v>0</v>
      </c>
      <c r="Y192" s="224">
        <v>0</v>
      </c>
      <c r="Z192" s="224">
        <v>0</v>
      </c>
      <c r="AA192" s="224">
        <v>0</v>
      </c>
      <c r="AB192" s="303">
        <v>0</v>
      </c>
      <c r="AC192" s="224">
        <v>0</v>
      </c>
    </row>
    <row r="193" spans="1:29" ht="22.5" hidden="1">
      <c r="A193" s="119" t="s">
        <v>547</v>
      </c>
      <c r="B193" s="106" t="s">
        <v>548</v>
      </c>
      <c r="C193" s="116"/>
      <c r="D193" s="366" t="s">
        <v>541</v>
      </c>
      <c r="E193" s="366" t="s">
        <v>62</v>
      </c>
      <c r="F193" s="303">
        <v>0</v>
      </c>
      <c r="G193" s="285">
        <v>0</v>
      </c>
      <c r="H193" s="224">
        <v>0</v>
      </c>
      <c r="I193" s="224">
        <v>0</v>
      </c>
      <c r="J193" s="224">
        <v>0</v>
      </c>
      <c r="K193" s="224">
        <v>0</v>
      </c>
      <c r="L193" s="224">
        <v>0</v>
      </c>
      <c r="M193" s="224">
        <v>0</v>
      </c>
      <c r="N193" s="224">
        <v>0</v>
      </c>
      <c r="O193" s="224">
        <v>0</v>
      </c>
      <c r="P193" s="303">
        <v>0</v>
      </c>
      <c r="Q193" s="224">
        <v>0</v>
      </c>
      <c r="R193" s="303">
        <v>0</v>
      </c>
      <c r="S193" s="285">
        <v>0</v>
      </c>
      <c r="T193" s="224">
        <v>0</v>
      </c>
      <c r="U193" s="224">
        <v>0</v>
      </c>
      <c r="V193" s="224">
        <v>0</v>
      </c>
      <c r="W193" s="224">
        <v>0</v>
      </c>
      <c r="X193" s="224">
        <v>0</v>
      </c>
      <c r="Y193" s="224">
        <v>0</v>
      </c>
      <c r="Z193" s="224">
        <v>0</v>
      </c>
      <c r="AA193" s="224">
        <v>0</v>
      </c>
      <c r="AB193" s="303">
        <v>0</v>
      </c>
      <c r="AC193" s="224">
        <v>0</v>
      </c>
    </row>
    <row r="194" spans="1:29" ht="78.75" hidden="1">
      <c r="A194" s="119" t="s">
        <v>549</v>
      </c>
      <c r="B194" s="106" t="s">
        <v>550</v>
      </c>
      <c r="C194" s="116"/>
      <c r="D194" s="366" t="s">
        <v>541</v>
      </c>
      <c r="E194" s="366" t="s">
        <v>62</v>
      </c>
      <c r="F194" s="303">
        <v>0</v>
      </c>
      <c r="G194" s="285">
        <v>0</v>
      </c>
      <c r="H194" s="224">
        <v>0</v>
      </c>
      <c r="I194" s="224">
        <v>0</v>
      </c>
      <c r="J194" s="224">
        <v>0</v>
      </c>
      <c r="K194" s="224">
        <v>0</v>
      </c>
      <c r="L194" s="224">
        <v>0</v>
      </c>
      <c r="M194" s="224">
        <v>0</v>
      </c>
      <c r="N194" s="224">
        <v>0</v>
      </c>
      <c r="O194" s="224">
        <v>0</v>
      </c>
      <c r="P194" s="303">
        <v>0</v>
      </c>
      <c r="Q194" s="224">
        <v>0</v>
      </c>
      <c r="R194" s="303">
        <v>0</v>
      </c>
      <c r="S194" s="285">
        <v>0</v>
      </c>
      <c r="T194" s="224">
        <v>0</v>
      </c>
      <c r="U194" s="224">
        <v>0</v>
      </c>
      <c r="V194" s="224">
        <v>0</v>
      </c>
      <c r="W194" s="224">
        <v>0</v>
      </c>
      <c r="X194" s="224">
        <v>0</v>
      </c>
      <c r="Y194" s="224">
        <v>0</v>
      </c>
      <c r="Z194" s="224">
        <v>0</v>
      </c>
      <c r="AA194" s="224">
        <v>0</v>
      </c>
      <c r="AB194" s="303">
        <v>0</v>
      </c>
      <c r="AC194" s="224">
        <v>0</v>
      </c>
    </row>
    <row r="195" spans="1:29" ht="45" hidden="1">
      <c r="A195" s="119" t="s">
        <v>551</v>
      </c>
      <c r="B195" s="106" t="s">
        <v>552</v>
      </c>
      <c r="C195" s="116"/>
      <c r="D195" s="366" t="s">
        <v>541</v>
      </c>
      <c r="E195" s="366" t="s">
        <v>62</v>
      </c>
      <c r="F195" s="303">
        <v>0</v>
      </c>
      <c r="G195" s="285">
        <v>0</v>
      </c>
      <c r="H195" s="224">
        <v>0</v>
      </c>
      <c r="I195" s="224">
        <v>0</v>
      </c>
      <c r="J195" s="224">
        <v>0</v>
      </c>
      <c r="K195" s="224">
        <v>0</v>
      </c>
      <c r="L195" s="224">
        <v>0</v>
      </c>
      <c r="M195" s="224">
        <v>0</v>
      </c>
      <c r="N195" s="224">
        <v>0</v>
      </c>
      <c r="O195" s="224">
        <v>0</v>
      </c>
      <c r="P195" s="303">
        <v>0</v>
      </c>
      <c r="Q195" s="224">
        <v>0</v>
      </c>
      <c r="R195" s="303">
        <v>0</v>
      </c>
      <c r="S195" s="285">
        <v>0</v>
      </c>
      <c r="T195" s="224">
        <v>0</v>
      </c>
      <c r="U195" s="224">
        <v>0</v>
      </c>
      <c r="V195" s="224">
        <v>0</v>
      </c>
      <c r="W195" s="224">
        <v>0</v>
      </c>
      <c r="X195" s="224">
        <v>0</v>
      </c>
      <c r="Y195" s="224">
        <v>0</v>
      </c>
      <c r="Z195" s="224">
        <v>0</v>
      </c>
      <c r="AA195" s="224">
        <v>0</v>
      </c>
      <c r="AB195" s="303">
        <v>0</v>
      </c>
      <c r="AC195" s="224">
        <v>0</v>
      </c>
    </row>
    <row r="196" spans="1:29" ht="15" hidden="1">
      <c r="A196" s="119" t="s">
        <v>553</v>
      </c>
      <c r="B196" s="106" t="s">
        <v>554</v>
      </c>
      <c r="C196" s="116"/>
      <c r="D196" s="366" t="s">
        <v>541</v>
      </c>
      <c r="E196" s="366" t="s">
        <v>62</v>
      </c>
      <c r="F196" s="303">
        <v>0</v>
      </c>
      <c r="G196" s="285">
        <v>0</v>
      </c>
      <c r="H196" s="224">
        <v>0</v>
      </c>
      <c r="I196" s="224">
        <v>0</v>
      </c>
      <c r="J196" s="224">
        <v>0</v>
      </c>
      <c r="K196" s="224">
        <v>0</v>
      </c>
      <c r="L196" s="224">
        <v>0</v>
      </c>
      <c r="M196" s="224">
        <v>0</v>
      </c>
      <c r="N196" s="224">
        <v>0</v>
      </c>
      <c r="O196" s="224">
        <v>0</v>
      </c>
      <c r="P196" s="303">
        <v>0</v>
      </c>
      <c r="Q196" s="224">
        <v>0</v>
      </c>
      <c r="R196" s="303">
        <v>0</v>
      </c>
      <c r="S196" s="285">
        <v>0</v>
      </c>
      <c r="T196" s="224">
        <v>0</v>
      </c>
      <c r="U196" s="224">
        <v>0</v>
      </c>
      <c r="V196" s="224">
        <v>0</v>
      </c>
      <c r="W196" s="224">
        <v>0</v>
      </c>
      <c r="X196" s="224">
        <v>0</v>
      </c>
      <c r="Y196" s="224">
        <v>0</v>
      </c>
      <c r="Z196" s="224">
        <v>0</v>
      </c>
      <c r="AA196" s="224">
        <v>0</v>
      </c>
      <c r="AB196" s="303">
        <v>0</v>
      </c>
      <c r="AC196" s="224">
        <v>0</v>
      </c>
    </row>
    <row r="197" spans="1:29" ht="33.75" hidden="1">
      <c r="A197" s="119" t="s">
        <v>555</v>
      </c>
      <c r="B197" s="106" t="s">
        <v>1792</v>
      </c>
      <c r="C197" s="116"/>
      <c r="D197" s="366" t="s">
        <v>541</v>
      </c>
      <c r="E197" s="366" t="s">
        <v>62</v>
      </c>
      <c r="F197" s="303">
        <v>0</v>
      </c>
      <c r="G197" s="285">
        <v>0</v>
      </c>
      <c r="H197" s="224">
        <v>0</v>
      </c>
      <c r="I197" s="224">
        <v>0</v>
      </c>
      <c r="J197" s="224">
        <v>0</v>
      </c>
      <c r="K197" s="224">
        <v>0</v>
      </c>
      <c r="L197" s="224">
        <v>0</v>
      </c>
      <c r="M197" s="224">
        <v>0</v>
      </c>
      <c r="N197" s="224">
        <v>0</v>
      </c>
      <c r="O197" s="224">
        <v>0</v>
      </c>
      <c r="P197" s="303">
        <v>0</v>
      </c>
      <c r="Q197" s="224">
        <v>0</v>
      </c>
      <c r="R197" s="303">
        <v>0</v>
      </c>
      <c r="S197" s="285">
        <v>0</v>
      </c>
      <c r="T197" s="224">
        <v>0</v>
      </c>
      <c r="U197" s="224">
        <v>0</v>
      </c>
      <c r="V197" s="224">
        <v>0</v>
      </c>
      <c r="W197" s="224">
        <v>0</v>
      </c>
      <c r="X197" s="224">
        <v>0</v>
      </c>
      <c r="Y197" s="224">
        <v>0</v>
      </c>
      <c r="Z197" s="224">
        <v>0</v>
      </c>
      <c r="AA197" s="224">
        <v>0</v>
      </c>
      <c r="AB197" s="303">
        <v>0</v>
      </c>
      <c r="AC197" s="224">
        <v>0</v>
      </c>
    </row>
    <row r="198" spans="1:29" ht="22.5" hidden="1">
      <c r="A198" s="119" t="s">
        <v>1793</v>
      </c>
      <c r="B198" s="106" t="s">
        <v>1794</v>
      </c>
      <c r="C198" s="116"/>
      <c r="D198" s="366" t="s">
        <v>541</v>
      </c>
      <c r="E198" s="366" t="s">
        <v>62</v>
      </c>
      <c r="F198" s="303">
        <v>0</v>
      </c>
      <c r="G198" s="285">
        <v>0</v>
      </c>
      <c r="H198" s="224">
        <v>0</v>
      </c>
      <c r="I198" s="224">
        <v>0</v>
      </c>
      <c r="J198" s="224">
        <v>0</v>
      </c>
      <c r="K198" s="224">
        <v>0</v>
      </c>
      <c r="L198" s="224">
        <v>0</v>
      </c>
      <c r="M198" s="224">
        <v>0</v>
      </c>
      <c r="N198" s="224">
        <v>0</v>
      </c>
      <c r="O198" s="224">
        <v>0</v>
      </c>
      <c r="P198" s="303">
        <v>0</v>
      </c>
      <c r="Q198" s="224">
        <v>0</v>
      </c>
      <c r="R198" s="303">
        <v>0</v>
      </c>
      <c r="S198" s="285">
        <v>0</v>
      </c>
      <c r="T198" s="224">
        <v>0</v>
      </c>
      <c r="U198" s="224">
        <v>0</v>
      </c>
      <c r="V198" s="224">
        <v>0</v>
      </c>
      <c r="W198" s="224">
        <v>0</v>
      </c>
      <c r="X198" s="224">
        <v>0</v>
      </c>
      <c r="Y198" s="224">
        <v>0</v>
      </c>
      <c r="Z198" s="224">
        <v>0</v>
      </c>
      <c r="AA198" s="224">
        <v>0</v>
      </c>
      <c r="AB198" s="303">
        <v>0</v>
      </c>
      <c r="AC198" s="224">
        <v>0</v>
      </c>
    </row>
    <row r="199" spans="1:29" ht="22.5" hidden="1">
      <c r="A199" s="119" t="s">
        <v>1795</v>
      </c>
      <c r="B199" s="106" t="s">
        <v>1796</v>
      </c>
      <c r="C199" s="116"/>
      <c r="D199" s="366" t="s">
        <v>541</v>
      </c>
      <c r="E199" s="366" t="s">
        <v>62</v>
      </c>
      <c r="F199" s="303">
        <v>0</v>
      </c>
      <c r="G199" s="285">
        <v>0</v>
      </c>
      <c r="H199" s="224">
        <v>0</v>
      </c>
      <c r="I199" s="224">
        <v>0</v>
      </c>
      <c r="J199" s="224">
        <v>0</v>
      </c>
      <c r="K199" s="224">
        <v>0</v>
      </c>
      <c r="L199" s="224">
        <v>0</v>
      </c>
      <c r="M199" s="224">
        <v>0</v>
      </c>
      <c r="N199" s="224">
        <v>0</v>
      </c>
      <c r="O199" s="224">
        <v>0</v>
      </c>
      <c r="P199" s="303">
        <v>0</v>
      </c>
      <c r="Q199" s="224">
        <v>0</v>
      </c>
      <c r="R199" s="303">
        <v>0</v>
      </c>
      <c r="S199" s="285">
        <v>0</v>
      </c>
      <c r="T199" s="224">
        <v>0</v>
      </c>
      <c r="U199" s="224">
        <v>0</v>
      </c>
      <c r="V199" s="224">
        <v>0</v>
      </c>
      <c r="W199" s="224">
        <v>0</v>
      </c>
      <c r="X199" s="224">
        <v>0</v>
      </c>
      <c r="Y199" s="224">
        <v>0</v>
      </c>
      <c r="Z199" s="224">
        <v>0</v>
      </c>
      <c r="AA199" s="224">
        <v>0</v>
      </c>
      <c r="AB199" s="303">
        <v>0</v>
      </c>
      <c r="AC199" s="224">
        <v>0</v>
      </c>
    </row>
    <row r="200" spans="1:29" ht="67.5" hidden="1">
      <c r="A200" s="119" t="s">
        <v>1797</v>
      </c>
      <c r="B200" s="106" t="s">
        <v>1798</v>
      </c>
      <c r="C200" s="116"/>
      <c r="D200" s="366" t="s">
        <v>541</v>
      </c>
      <c r="E200" s="366" t="s">
        <v>62</v>
      </c>
      <c r="F200" s="303">
        <v>0</v>
      </c>
      <c r="G200" s="285">
        <v>0</v>
      </c>
      <c r="H200" s="224">
        <v>0</v>
      </c>
      <c r="I200" s="224">
        <v>0</v>
      </c>
      <c r="J200" s="224">
        <v>0</v>
      </c>
      <c r="K200" s="224">
        <v>0</v>
      </c>
      <c r="L200" s="224">
        <v>0</v>
      </c>
      <c r="M200" s="224">
        <v>0</v>
      </c>
      <c r="N200" s="224">
        <v>0</v>
      </c>
      <c r="O200" s="224">
        <v>0</v>
      </c>
      <c r="P200" s="303">
        <v>0</v>
      </c>
      <c r="Q200" s="224">
        <v>0</v>
      </c>
      <c r="R200" s="303">
        <v>0</v>
      </c>
      <c r="S200" s="285">
        <v>0</v>
      </c>
      <c r="T200" s="224">
        <v>0</v>
      </c>
      <c r="U200" s="224">
        <v>0</v>
      </c>
      <c r="V200" s="224">
        <v>0</v>
      </c>
      <c r="W200" s="224">
        <v>0</v>
      </c>
      <c r="X200" s="224">
        <v>0</v>
      </c>
      <c r="Y200" s="224">
        <v>0</v>
      </c>
      <c r="Z200" s="224">
        <v>0</v>
      </c>
      <c r="AA200" s="224">
        <v>0</v>
      </c>
      <c r="AB200" s="303">
        <v>0</v>
      </c>
      <c r="AC200" s="224">
        <v>0</v>
      </c>
    </row>
    <row r="201" spans="1:29" ht="22.5" hidden="1">
      <c r="A201" s="119" t="s">
        <v>1799</v>
      </c>
      <c r="B201" s="106" t="s">
        <v>1800</v>
      </c>
      <c r="C201" s="116"/>
      <c r="D201" s="366" t="s">
        <v>541</v>
      </c>
      <c r="E201" s="366" t="s">
        <v>62</v>
      </c>
      <c r="F201" s="303">
        <v>0</v>
      </c>
      <c r="G201" s="285">
        <v>0</v>
      </c>
      <c r="H201" s="224">
        <v>0</v>
      </c>
      <c r="I201" s="224">
        <v>0</v>
      </c>
      <c r="J201" s="224">
        <v>0</v>
      </c>
      <c r="K201" s="224">
        <v>0</v>
      </c>
      <c r="L201" s="224">
        <v>0</v>
      </c>
      <c r="M201" s="224">
        <v>0</v>
      </c>
      <c r="N201" s="224">
        <v>0</v>
      </c>
      <c r="O201" s="224">
        <v>0</v>
      </c>
      <c r="P201" s="303">
        <v>0</v>
      </c>
      <c r="Q201" s="224">
        <v>0</v>
      </c>
      <c r="R201" s="303">
        <v>0</v>
      </c>
      <c r="S201" s="285">
        <v>0</v>
      </c>
      <c r="T201" s="224">
        <v>0</v>
      </c>
      <c r="U201" s="224">
        <v>0</v>
      </c>
      <c r="V201" s="224">
        <v>0</v>
      </c>
      <c r="W201" s="224">
        <v>0</v>
      </c>
      <c r="X201" s="224">
        <v>0</v>
      </c>
      <c r="Y201" s="224">
        <v>0</v>
      </c>
      <c r="Z201" s="224">
        <v>0</v>
      </c>
      <c r="AA201" s="224">
        <v>0</v>
      </c>
      <c r="AB201" s="303">
        <v>0</v>
      </c>
      <c r="AC201" s="224">
        <v>0</v>
      </c>
    </row>
    <row r="202" spans="1:29" ht="22.5" hidden="1">
      <c r="A202" s="119" t="s">
        <v>516</v>
      </c>
      <c r="B202" s="106" t="s">
        <v>517</v>
      </c>
      <c r="C202" s="116"/>
      <c r="D202" s="366" t="s">
        <v>541</v>
      </c>
      <c r="E202" s="366" t="s">
        <v>62</v>
      </c>
      <c r="F202" s="303">
        <v>0</v>
      </c>
      <c r="G202" s="285">
        <v>0</v>
      </c>
      <c r="H202" s="224">
        <v>0</v>
      </c>
      <c r="I202" s="224">
        <v>0</v>
      </c>
      <c r="J202" s="224">
        <v>0</v>
      </c>
      <c r="K202" s="224">
        <v>0</v>
      </c>
      <c r="L202" s="224">
        <v>0</v>
      </c>
      <c r="M202" s="224">
        <v>0</v>
      </c>
      <c r="N202" s="224">
        <v>0</v>
      </c>
      <c r="O202" s="224">
        <v>0</v>
      </c>
      <c r="P202" s="303">
        <v>0</v>
      </c>
      <c r="Q202" s="224">
        <v>0</v>
      </c>
      <c r="R202" s="303">
        <v>0</v>
      </c>
      <c r="S202" s="285">
        <v>0</v>
      </c>
      <c r="T202" s="224">
        <v>0</v>
      </c>
      <c r="U202" s="224">
        <v>0</v>
      </c>
      <c r="V202" s="224">
        <v>0</v>
      </c>
      <c r="W202" s="224">
        <v>0</v>
      </c>
      <c r="X202" s="224">
        <v>0</v>
      </c>
      <c r="Y202" s="224">
        <v>0</v>
      </c>
      <c r="Z202" s="224">
        <v>0</v>
      </c>
      <c r="AA202" s="224">
        <v>0</v>
      </c>
      <c r="AB202" s="303">
        <v>0</v>
      </c>
      <c r="AC202" s="224">
        <v>0</v>
      </c>
    </row>
    <row r="203" spans="1:29" ht="45" hidden="1">
      <c r="A203" s="119" t="s">
        <v>518</v>
      </c>
      <c r="B203" s="106" t="s">
        <v>519</v>
      </c>
      <c r="C203" s="116"/>
      <c r="D203" s="366" t="s">
        <v>541</v>
      </c>
      <c r="E203" s="366" t="s">
        <v>62</v>
      </c>
      <c r="F203" s="303">
        <v>0</v>
      </c>
      <c r="G203" s="285">
        <v>0</v>
      </c>
      <c r="H203" s="224">
        <v>0</v>
      </c>
      <c r="I203" s="224">
        <v>0</v>
      </c>
      <c r="J203" s="224">
        <v>0</v>
      </c>
      <c r="K203" s="224">
        <v>0</v>
      </c>
      <c r="L203" s="224">
        <v>0</v>
      </c>
      <c r="M203" s="224">
        <v>0</v>
      </c>
      <c r="N203" s="224">
        <v>0</v>
      </c>
      <c r="O203" s="224">
        <v>0</v>
      </c>
      <c r="P203" s="303">
        <v>0</v>
      </c>
      <c r="Q203" s="224">
        <v>0</v>
      </c>
      <c r="R203" s="303">
        <v>0</v>
      </c>
      <c r="S203" s="285">
        <v>0</v>
      </c>
      <c r="T203" s="224">
        <v>0</v>
      </c>
      <c r="U203" s="224">
        <v>0</v>
      </c>
      <c r="V203" s="224">
        <v>0</v>
      </c>
      <c r="W203" s="224">
        <v>0</v>
      </c>
      <c r="X203" s="224">
        <v>0</v>
      </c>
      <c r="Y203" s="224">
        <v>0</v>
      </c>
      <c r="Z203" s="224">
        <v>0</v>
      </c>
      <c r="AA203" s="224">
        <v>0</v>
      </c>
      <c r="AB203" s="303">
        <v>0</v>
      </c>
      <c r="AC203" s="224">
        <v>0</v>
      </c>
    </row>
    <row r="204" spans="1:29" ht="22.5" hidden="1">
      <c r="A204" s="92" t="s">
        <v>1697</v>
      </c>
      <c r="B204" s="112" t="s">
        <v>1698</v>
      </c>
      <c r="C204" s="116"/>
      <c r="D204" s="358" t="s">
        <v>541</v>
      </c>
      <c r="E204" s="358" t="s">
        <v>1699</v>
      </c>
      <c r="F204" s="303">
        <v>0</v>
      </c>
      <c r="G204" s="285">
        <v>0</v>
      </c>
      <c r="H204" s="224">
        <v>0</v>
      </c>
      <c r="I204" s="224">
        <v>0</v>
      </c>
      <c r="J204" s="224">
        <v>0</v>
      </c>
      <c r="K204" s="224">
        <v>0</v>
      </c>
      <c r="L204" s="224">
        <v>0</v>
      </c>
      <c r="M204" s="224">
        <v>0</v>
      </c>
      <c r="N204" s="224">
        <v>0</v>
      </c>
      <c r="O204" s="224">
        <v>0</v>
      </c>
      <c r="P204" s="303">
        <v>0</v>
      </c>
      <c r="Q204" s="224">
        <v>0</v>
      </c>
      <c r="R204" s="303">
        <v>0</v>
      </c>
      <c r="S204" s="285">
        <v>0</v>
      </c>
      <c r="T204" s="224">
        <v>0</v>
      </c>
      <c r="U204" s="224">
        <v>0</v>
      </c>
      <c r="V204" s="224">
        <v>0</v>
      </c>
      <c r="W204" s="224">
        <v>0</v>
      </c>
      <c r="X204" s="224">
        <v>0</v>
      </c>
      <c r="Y204" s="224">
        <v>0</v>
      </c>
      <c r="Z204" s="224">
        <v>0</v>
      </c>
      <c r="AA204" s="224">
        <v>0</v>
      </c>
      <c r="AB204" s="303">
        <v>0</v>
      </c>
      <c r="AC204" s="224">
        <v>0</v>
      </c>
    </row>
    <row r="205" spans="1:29" ht="45" hidden="1">
      <c r="A205" s="92" t="s">
        <v>658</v>
      </c>
      <c r="B205" s="112" t="s">
        <v>659</v>
      </c>
      <c r="C205" s="116"/>
      <c r="D205" s="358" t="s">
        <v>61</v>
      </c>
      <c r="E205" s="358" t="s">
        <v>62</v>
      </c>
      <c r="F205" s="303">
        <v>0</v>
      </c>
      <c r="G205" s="285">
        <v>0</v>
      </c>
      <c r="H205" s="224">
        <v>0</v>
      </c>
      <c r="I205" s="224">
        <v>0</v>
      </c>
      <c r="J205" s="224">
        <v>0</v>
      </c>
      <c r="K205" s="224">
        <v>0</v>
      </c>
      <c r="L205" s="224">
        <v>0</v>
      </c>
      <c r="M205" s="224">
        <v>0</v>
      </c>
      <c r="N205" s="224">
        <v>0</v>
      </c>
      <c r="O205" s="224">
        <v>0</v>
      </c>
      <c r="P205" s="303">
        <v>0</v>
      </c>
      <c r="Q205" s="224">
        <v>0</v>
      </c>
      <c r="R205" s="303">
        <v>0</v>
      </c>
      <c r="S205" s="285">
        <v>0</v>
      </c>
      <c r="T205" s="224">
        <v>0</v>
      </c>
      <c r="U205" s="224">
        <v>0</v>
      </c>
      <c r="V205" s="224">
        <v>0</v>
      </c>
      <c r="W205" s="224">
        <v>0</v>
      </c>
      <c r="X205" s="224">
        <v>0</v>
      </c>
      <c r="Y205" s="224">
        <v>0</v>
      </c>
      <c r="Z205" s="224">
        <v>0</v>
      </c>
      <c r="AA205" s="224">
        <v>0</v>
      </c>
      <c r="AB205" s="303">
        <v>0</v>
      </c>
      <c r="AC205" s="224">
        <v>0</v>
      </c>
    </row>
    <row r="206" spans="1:29" ht="45" hidden="1">
      <c r="A206" s="92" t="s">
        <v>660</v>
      </c>
      <c r="B206" s="112" t="s">
        <v>661</v>
      </c>
      <c r="C206" s="116"/>
      <c r="D206" s="358" t="s">
        <v>544</v>
      </c>
      <c r="E206" s="358" t="s">
        <v>62</v>
      </c>
      <c r="F206" s="303">
        <v>0</v>
      </c>
      <c r="G206" s="285">
        <v>0</v>
      </c>
      <c r="H206" s="224">
        <v>0</v>
      </c>
      <c r="I206" s="224">
        <v>0</v>
      </c>
      <c r="J206" s="224">
        <v>0</v>
      </c>
      <c r="K206" s="224">
        <v>0</v>
      </c>
      <c r="L206" s="224">
        <v>0</v>
      </c>
      <c r="M206" s="224">
        <v>0</v>
      </c>
      <c r="N206" s="224">
        <v>0</v>
      </c>
      <c r="O206" s="224">
        <v>0</v>
      </c>
      <c r="P206" s="303">
        <v>0</v>
      </c>
      <c r="Q206" s="224">
        <v>0</v>
      </c>
      <c r="R206" s="303">
        <v>0</v>
      </c>
      <c r="S206" s="285">
        <v>0</v>
      </c>
      <c r="T206" s="224">
        <v>0</v>
      </c>
      <c r="U206" s="224">
        <v>0</v>
      </c>
      <c r="V206" s="224">
        <v>0</v>
      </c>
      <c r="W206" s="224">
        <v>0</v>
      </c>
      <c r="X206" s="224">
        <v>0</v>
      </c>
      <c r="Y206" s="224">
        <v>0</v>
      </c>
      <c r="Z206" s="224">
        <v>0</v>
      </c>
      <c r="AA206" s="224">
        <v>0</v>
      </c>
      <c r="AB206" s="303">
        <v>0</v>
      </c>
      <c r="AC206" s="224">
        <v>0</v>
      </c>
    </row>
    <row r="207" spans="1:29" ht="22.5" hidden="1">
      <c r="A207" s="92" t="s">
        <v>662</v>
      </c>
      <c r="B207" s="112" t="s">
        <v>663</v>
      </c>
      <c r="C207" s="116"/>
      <c r="D207" s="358" t="s">
        <v>544</v>
      </c>
      <c r="E207" s="358" t="s">
        <v>62</v>
      </c>
      <c r="F207" s="303">
        <v>0</v>
      </c>
      <c r="G207" s="285">
        <v>0</v>
      </c>
      <c r="H207" s="224">
        <v>0</v>
      </c>
      <c r="I207" s="224">
        <v>0</v>
      </c>
      <c r="J207" s="224">
        <v>0</v>
      </c>
      <c r="K207" s="224">
        <v>0</v>
      </c>
      <c r="L207" s="224">
        <v>0</v>
      </c>
      <c r="M207" s="224">
        <v>0</v>
      </c>
      <c r="N207" s="224">
        <v>0</v>
      </c>
      <c r="O207" s="224">
        <v>0</v>
      </c>
      <c r="P207" s="303">
        <v>0</v>
      </c>
      <c r="Q207" s="224">
        <v>0</v>
      </c>
      <c r="R207" s="303">
        <v>0</v>
      </c>
      <c r="S207" s="285">
        <v>0</v>
      </c>
      <c r="T207" s="224">
        <v>0</v>
      </c>
      <c r="U207" s="224">
        <v>0</v>
      </c>
      <c r="V207" s="224">
        <v>0</v>
      </c>
      <c r="W207" s="224">
        <v>0</v>
      </c>
      <c r="X207" s="224">
        <v>0</v>
      </c>
      <c r="Y207" s="224">
        <v>0</v>
      </c>
      <c r="Z207" s="224">
        <v>0</v>
      </c>
      <c r="AA207" s="224">
        <v>0</v>
      </c>
      <c r="AB207" s="303">
        <v>0</v>
      </c>
      <c r="AC207" s="224">
        <v>0</v>
      </c>
    </row>
    <row r="208" spans="1:29" ht="45" hidden="1">
      <c r="A208" s="92" t="s">
        <v>664</v>
      </c>
      <c r="B208" s="112" t="s">
        <v>665</v>
      </c>
      <c r="C208" s="116"/>
      <c r="D208" s="358" t="s">
        <v>544</v>
      </c>
      <c r="E208" s="358" t="s">
        <v>62</v>
      </c>
      <c r="F208" s="303">
        <v>0</v>
      </c>
      <c r="G208" s="285">
        <v>0</v>
      </c>
      <c r="H208" s="224">
        <v>0</v>
      </c>
      <c r="I208" s="224">
        <v>0</v>
      </c>
      <c r="J208" s="224">
        <v>0</v>
      </c>
      <c r="K208" s="224">
        <v>0</v>
      </c>
      <c r="L208" s="224">
        <v>0</v>
      </c>
      <c r="M208" s="224">
        <v>0</v>
      </c>
      <c r="N208" s="224">
        <v>0</v>
      </c>
      <c r="O208" s="224">
        <v>0</v>
      </c>
      <c r="P208" s="303">
        <v>0</v>
      </c>
      <c r="Q208" s="224">
        <v>0</v>
      </c>
      <c r="R208" s="303">
        <v>0</v>
      </c>
      <c r="S208" s="285">
        <v>0</v>
      </c>
      <c r="T208" s="224">
        <v>0</v>
      </c>
      <c r="U208" s="224">
        <v>0</v>
      </c>
      <c r="V208" s="224">
        <v>0</v>
      </c>
      <c r="W208" s="224">
        <v>0</v>
      </c>
      <c r="X208" s="224">
        <v>0</v>
      </c>
      <c r="Y208" s="224">
        <v>0</v>
      </c>
      <c r="Z208" s="224">
        <v>0</v>
      </c>
      <c r="AA208" s="224">
        <v>0</v>
      </c>
      <c r="AB208" s="303">
        <v>0</v>
      </c>
      <c r="AC208" s="224">
        <v>0</v>
      </c>
    </row>
    <row r="209" spans="1:29" ht="15" hidden="1">
      <c r="A209" s="92" t="s">
        <v>666</v>
      </c>
      <c r="B209" s="112" t="s">
        <v>667</v>
      </c>
      <c r="C209" s="116" t="s">
        <v>668</v>
      </c>
      <c r="D209" s="358" t="s">
        <v>61</v>
      </c>
      <c r="E209" s="358" t="s">
        <v>62</v>
      </c>
      <c r="F209" s="303">
        <v>0</v>
      </c>
      <c r="G209" s="285">
        <v>0</v>
      </c>
      <c r="H209" s="224">
        <v>0</v>
      </c>
      <c r="I209" s="224">
        <v>0</v>
      </c>
      <c r="J209" s="224">
        <v>0</v>
      </c>
      <c r="K209" s="224">
        <v>0</v>
      </c>
      <c r="L209" s="224">
        <v>0</v>
      </c>
      <c r="M209" s="224">
        <v>0</v>
      </c>
      <c r="N209" s="224">
        <v>0</v>
      </c>
      <c r="O209" s="224">
        <v>0</v>
      </c>
      <c r="P209" s="303">
        <v>0</v>
      </c>
      <c r="Q209" s="224">
        <v>0</v>
      </c>
      <c r="R209" s="303">
        <v>0</v>
      </c>
      <c r="S209" s="285">
        <v>0</v>
      </c>
      <c r="T209" s="224">
        <v>0</v>
      </c>
      <c r="U209" s="224">
        <v>0</v>
      </c>
      <c r="V209" s="224">
        <v>0</v>
      </c>
      <c r="W209" s="224">
        <v>0</v>
      </c>
      <c r="X209" s="224">
        <v>0</v>
      </c>
      <c r="Y209" s="224">
        <v>0</v>
      </c>
      <c r="Z209" s="224">
        <v>0</v>
      </c>
      <c r="AA209" s="224">
        <v>0</v>
      </c>
      <c r="AB209" s="303">
        <v>0</v>
      </c>
      <c r="AC209" s="224">
        <v>0</v>
      </c>
    </row>
    <row r="210" spans="1:29" ht="15" hidden="1">
      <c r="A210" s="114" t="s">
        <v>1268</v>
      </c>
      <c r="B210" s="115"/>
      <c r="C210" s="121"/>
      <c r="D210" s="364"/>
      <c r="E210" s="364"/>
      <c r="F210" s="303">
        <v>0</v>
      </c>
      <c r="G210" s="285">
        <v>0</v>
      </c>
      <c r="H210" s="224">
        <v>0</v>
      </c>
      <c r="I210" s="224">
        <v>0</v>
      </c>
      <c r="J210" s="224">
        <v>0</v>
      </c>
      <c r="K210" s="224">
        <v>0</v>
      </c>
      <c r="L210" s="224">
        <v>0</v>
      </c>
      <c r="M210" s="224">
        <v>0</v>
      </c>
      <c r="N210" s="224">
        <v>0</v>
      </c>
      <c r="O210" s="224">
        <v>0</v>
      </c>
      <c r="P210" s="303">
        <v>0</v>
      </c>
      <c r="Q210" s="224">
        <v>0</v>
      </c>
      <c r="R210" s="303">
        <v>0</v>
      </c>
      <c r="S210" s="285">
        <v>0</v>
      </c>
      <c r="T210" s="224">
        <v>0</v>
      </c>
      <c r="U210" s="224">
        <v>0</v>
      </c>
      <c r="V210" s="224">
        <v>0</v>
      </c>
      <c r="W210" s="224">
        <v>0</v>
      </c>
      <c r="X210" s="224">
        <v>0</v>
      </c>
      <c r="Y210" s="224">
        <v>0</v>
      </c>
      <c r="Z210" s="224">
        <v>0</v>
      </c>
      <c r="AA210" s="224">
        <v>0</v>
      </c>
      <c r="AB210" s="303">
        <v>0</v>
      </c>
      <c r="AC210" s="224">
        <v>0</v>
      </c>
    </row>
    <row r="211" spans="1:29" ht="45" hidden="1">
      <c r="A211" s="114" t="s">
        <v>669</v>
      </c>
      <c r="B211" s="126" t="s">
        <v>670</v>
      </c>
      <c r="C211" s="104" t="s">
        <v>668</v>
      </c>
      <c r="D211" s="109" t="s">
        <v>671</v>
      </c>
      <c r="E211" s="109" t="s">
        <v>62</v>
      </c>
      <c r="F211" s="303">
        <v>0</v>
      </c>
      <c r="G211" s="285">
        <v>0</v>
      </c>
      <c r="H211" s="224">
        <v>0</v>
      </c>
      <c r="I211" s="224">
        <v>0</v>
      </c>
      <c r="J211" s="224">
        <v>0</v>
      </c>
      <c r="K211" s="224">
        <v>0</v>
      </c>
      <c r="L211" s="224">
        <v>0</v>
      </c>
      <c r="M211" s="224">
        <v>0</v>
      </c>
      <c r="N211" s="224">
        <v>0</v>
      </c>
      <c r="O211" s="224">
        <v>0</v>
      </c>
      <c r="P211" s="303">
        <v>0</v>
      </c>
      <c r="Q211" s="224">
        <v>0</v>
      </c>
      <c r="R211" s="303">
        <v>0</v>
      </c>
      <c r="S211" s="285">
        <v>0</v>
      </c>
      <c r="T211" s="224">
        <v>0</v>
      </c>
      <c r="U211" s="224">
        <v>0</v>
      </c>
      <c r="V211" s="224">
        <v>0</v>
      </c>
      <c r="W211" s="224">
        <v>0</v>
      </c>
      <c r="X211" s="224">
        <v>0</v>
      </c>
      <c r="Y211" s="224">
        <v>0</v>
      </c>
      <c r="Z211" s="224">
        <v>0</v>
      </c>
      <c r="AA211" s="224">
        <v>0</v>
      </c>
      <c r="AB211" s="303">
        <v>0</v>
      </c>
      <c r="AC211" s="224">
        <v>0</v>
      </c>
    </row>
    <row r="212" spans="1:29" ht="135" hidden="1">
      <c r="A212" s="92" t="s">
        <v>1561</v>
      </c>
      <c r="B212" s="112" t="s">
        <v>1562</v>
      </c>
      <c r="C212" s="116"/>
      <c r="D212" s="358" t="s">
        <v>1563</v>
      </c>
      <c r="E212" s="358" t="s">
        <v>62</v>
      </c>
      <c r="F212" s="303">
        <v>0</v>
      </c>
      <c r="G212" s="285">
        <v>0</v>
      </c>
      <c r="H212" s="224">
        <v>0</v>
      </c>
      <c r="I212" s="224">
        <v>0</v>
      </c>
      <c r="J212" s="224">
        <v>0</v>
      </c>
      <c r="K212" s="224">
        <v>0</v>
      </c>
      <c r="L212" s="224">
        <v>0</v>
      </c>
      <c r="M212" s="224">
        <v>0</v>
      </c>
      <c r="N212" s="224">
        <v>0</v>
      </c>
      <c r="O212" s="224">
        <v>0</v>
      </c>
      <c r="P212" s="303">
        <v>0</v>
      </c>
      <c r="Q212" s="224">
        <v>0</v>
      </c>
      <c r="R212" s="303">
        <v>0</v>
      </c>
      <c r="S212" s="285">
        <v>0</v>
      </c>
      <c r="T212" s="224">
        <v>0</v>
      </c>
      <c r="U212" s="224">
        <v>0</v>
      </c>
      <c r="V212" s="224">
        <v>0</v>
      </c>
      <c r="W212" s="224">
        <v>0</v>
      </c>
      <c r="X212" s="224">
        <v>0</v>
      </c>
      <c r="Y212" s="224">
        <v>0</v>
      </c>
      <c r="Z212" s="224">
        <v>0</v>
      </c>
      <c r="AA212" s="224">
        <v>0</v>
      </c>
      <c r="AB212" s="303">
        <v>0</v>
      </c>
      <c r="AC212" s="224">
        <v>0</v>
      </c>
    </row>
    <row r="213" spans="1:29" ht="22.5">
      <c r="A213" s="92" t="s">
        <v>1564</v>
      </c>
      <c r="B213" s="102" t="s">
        <v>1565</v>
      </c>
      <c r="C213" s="110"/>
      <c r="D213" s="358" t="s">
        <v>1566</v>
      </c>
      <c r="E213" s="358" t="s">
        <v>62</v>
      </c>
      <c r="F213" s="303">
        <f>P213</f>
        <v>2128500</v>
      </c>
      <c r="G213" s="285">
        <v>0</v>
      </c>
      <c r="H213" s="223">
        <v>0</v>
      </c>
      <c r="I213" s="223">
        <v>0</v>
      </c>
      <c r="J213" s="223">
        <v>0</v>
      </c>
      <c r="K213" s="223">
        <v>0</v>
      </c>
      <c r="L213" s="223">
        <v>0</v>
      </c>
      <c r="M213" s="223">
        <v>0</v>
      </c>
      <c r="N213" s="223">
        <v>0</v>
      </c>
      <c r="O213" s="223">
        <v>0</v>
      </c>
      <c r="P213" s="303">
        <f>РАСХОДЫ!K495</f>
        <v>2128500</v>
      </c>
      <c r="Q213" s="285">
        <v>0</v>
      </c>
      <c r="R213" s="303">
        <f>AB213</f>
        <v>573975</v>
      </c>
      <c r="S213" s="285">
        <v>0</v>
      </c>
      <c r="T213" s="223">
        <v>0</v>
      </c>
      <c r="U213" s="223">
        <v>0</v>
      </c>
      <c r="V213" s="223">
        <v>0</v>
      </c>
      <c r="W213" s="223">
        <v>0</v>
      </c>
      <c r="X213" s="223">
        <v>0</v>
      </c>
      <c r="Y213" s="223">
        <v>0</v>
      </c>
      <c r="Z213" s="223">
        <v>0</v>
      </c>
      <c r="AA213" s="223">
        <v>0</v>
      </c>
      <c r="AB213" s="303">
        <f>РАСХОДЫ!L495</f>
        <v>573975</v>
      </c>
      <c r="AC213" s="285">
        <v>0</v>
      </c>
    </row>
    <row r="214" spans="1:29" ht="67.5" hidden="1">
      <c r="A214" s="119" t="s">
        <v>1567</v>
      </c>
      <c r="B214" s="64" t="s">
        <v>1568</v>
      </c>
      <c r="C214" s="110"/>
      <c r="D214" s="366" t="s">
        <v>1569</v>
      </c>
      <c r="E214" s="366" t="s">
        <v>62</v>
      </c>
      <c r="F214" s="287">
        <v>0</v>
      </c>
      <c r="G214" s="287">
        <v>0</v>
      </c>
      <c r="H214" s="287">
        <v>0</v>
      </c>
      <c r="I214" s="287">
        <v>0</v>
      </c>
      <c r="J214" s="287">
        <v>0</v>
      </c>
      <c r="K214" s="287">
        <v>0</v>
      </c>
      <c r="L214" s="287">
        <v>0</v>
      </c>
      <c r="M214" s="287">
        <v>0</v>
      </c>
      <c r="N214" s="287">
        <v>0</v>
      </c>
      <c r="O214" s="287">
        <v>0</v>
      </c>
      <c r="P214" s="287">
        <v>0</v>
      </c>
      <c r="Q214" s="287">
        <v>0</v>
      </c>
      <c r="R214" s="287">
        <v>0</v>
      </c>
      <c r="S214" s="287">
        <v>0</v>
      </c>
      <c r="T214" s="287">
        <v>0</v>
      </c>
      <c r="U214" s="287">
        <v>0</v>
      </c>
      <c r="V214" s="287">
        <v>0</v>
      </c>
      <c r="W214" s="287">
        <v>0</v>
      </c>
      <c r="X214" s="287">
        <v>0</v>
      </c>
      <c r="Y214" s="287">
        <v>0</v>
      </c>
      <c r="Z214" s="287">
        <v>0</v>
      </c>
      <c r="AA214" s="287">
        <v>0</v>
      </c>
      <c r="AB214" s="287">
        <v>0</v>
      </c>
      <c r="AC214" s="287">
        <v>0</v>
      </c>
    </row>
    <row r="215" spans="1:29" ht="90" hidden="1">
      <c r="A215" s="119" t="s">
        <v>1570</v>
      </c>
      <c r="B215" s="106" t="s">
        <v>1571</v>
      </c>
      <c r="C215" s="116"/>
      <c r="D215" s="366" t="s">
        <v>1569</v>
      </c>
      <c r="E215" s="366" t="s">
        <v>62</v>
      </c>
      <c r="F215" s="287">
        <v>0</v>
      </c>
      <c r="G215" s="287">
        <v>0</v>
      </c>
      <c r="H215" s="287">
        <v>0</v>
      </c>
      <c r="I215" s="287">
        <v>0</v>
      </c>
      <c r="J215" s="287">
        <v>0</v>
      </c>
      <c r="K215" s="287">
        <v>0</v>
      </c>
      <c r="L215" s="287">
        <v>0</v>
      </c>
      <c r="M215" s="287">
        <v>0</v>
      </c>
      <c r="N215" s="287">
        <v>0</v>
      </c>
      <c r="O215" s="287">
        <v>0</v>
      </c>
      <c r="P215" s="287">
        <v>0</v>
      </c>
      <c r="Q215" s="287">
        <v>0</v>
      </c>
      <c r="R215" s="287">
        <v>0</v>
      </c>
      <c r="S215" s="287">
        <v>0</v>
      </c>
      <c r="T215" s="287">
        <v>0</v>
      </c>
      <c r="U215" s="287">
        <v>0</v>
      </c>
      <c r="V215" s="287">
        <v>0</v>
      </c>
      <c r="W215" s="287">
        <v>0</v>
      </c>
      <c r="X215" s="287">
        <v>0</v>
      </c>
      <c r="Y215" s="287">
        <v>0</v>
      </c>
      <c r="Z215" s="287">
        <v>0</v>
      </c>
      <c r="AA215" s="287">
        <v>0</v>
      </c>
      <c r="AB215" s="287">
        <v>0</v>
      </c>
      <c r="AC215" s="287">
        <v>0</v>
      </c>
    </row>
    <row r="216" spans="1:29" ht="45" hidden="1">
      <c r="A216" s="119" t="s">
        <v>1572</v>
      </c>
      <c r="B216" s="106" t="s">
        <v>1573</v>
      </c>
      <c r="C216" s="116"/>
      <c r="D216" s="366" t="s">
        <v>1566</v>
      </c>
      <c r="E216" s="366" t="s">
        <v>62</v>
      </c>
      <c r="F216" s="287">
        <v>0</v>
      </c>
      <c r="G216" s="287">
        <v>0</v>
      </c>
      <c r="H216" s="287">
        <v>0</v>
      </c>
      <c r="I216" s="287">
        <v>0</v>
      </c>
      <c r="J216" s="287">
        <v>0</v>
      </c>
      <c r="K216" s="287">
        <v>0</v>
      </c>
      <c r="L216" s="287">
        <v>0</v>
      </c>
      <c r="M216" s="287">
        <v>0</v>
      </c>
      <c r="N216" s="287">
        <v>0</v>
      </c>
      <c r="O216" s="287">
        <v>0</v>
      </c>
      <c r="P216" s="287">
        <v>0</v>
      </c>
      <c r="Q216" s="287">
        <v>0</v>
      </c>
      <c r="R216" s="287">
        <v>0</v>
      </c>
      <c r="S216" s="287">
        <v>0</v>
      </c>
      <c r="T216" s="287">
        <v>0</v>
      </c>
      <c r="U216" s="287">
        <v>0</v>
      </c>
      <c r="V216" s="287">
        <v>0</v>
      </c>
      <c r="W216" s="287">
        <v>0</v>
      </c>
      <c r="X216" s="287">
        <v>0</v>
      </c>
      <c r="Y216" s="287">
        <v>0</v>
      </c>
      <c r="Z216" s="287">
        <v>0</v>
      </c>
      <c r="AA216" s="287">
        <v>0</v>
      </c>
      <c r="AB216" s="287">
        <v>0</v>
      </c>
      <c r="AC216" s="287">
        <v>0</v>
      </c>
    </row>
    <row r="217" spans="1:29" ht="67.5" hidden="1">
      <c r="A217" s="123" t="s">
        <v>1574</v>
      </c>
      <c r="B217" s="122" t="s">
        <v>1575</v>
      </c>
      <c r="C217" s="377"/>
      <c r="D217" s="358" t="s">
        <v>61</v>
      </c>
      <c r="E217" s="358" t="s">
        <v>62</v>
      </c>
      <c r="F217" s="287">
        <v>0</v>
      </c>
      <c r="G217" s="287">
        <v>0</v>
      </c>
      <c r="H217" s="287">
        <v>0</v>
      </c>
      <c r="I217" s="287">
        <v>0</v>
      </c>
      <c r="J217" s="287">
        <v>0</v>
      </c>
      <c r="K217" s="287">
        <v>0</v>
      </c>
      <c r="L217" s="287">
        <v>0</v>
      </c>
      <c r="M217" s="287">
        <v>0</v>
      </c>
      <c r="N217" s="287">
        <v>0</v>
      </c>
      <c r="O217" s="287">
        <v>0</v>
      </c>
      <c r="P217" s="287">
        <v>0</v>
      </c>
      <c r="Q217" s="287">
        <v>0</v>
      </c>
      <c r="R217" s="287">
        <v>0</v>
      </c>
      <c r="S217" s="287">
        <v>0</v>
      </c>
      <c r="T217" s="287">
        <v>0</v>
      </c>
      <c r="U217" s="287">
        <v>0</v>
      </c>
      <c r="V217" s="287">
        <v>0</v>
      </c>
      <c r="W217" s="287">
        <v>0</v>
      </c>
      <c r="X217" s="287">
        <v>0</v>
      </c>
      <c r="Y217" s="287">
        <v>0</v>
      </c>
      <c r="Z217" s="287">
        <v>0</v>
      </c>
      <c r="AA217" s="287">
        <v>0</v>
      </c>
      <c r="AB217" s="287">
        <v>0</v>
      </c>
      <c r="AC217" s="287">
        <v>0</v>
      </c>
    </row>
    <row r="218" spans="1:29" ht="56.25" hidden="1">
      <c r="A218" s="92" t="s">
        <v>1576</v>
      </c>
      <c r="B218" s="111" t="s">
        <v>1577</v>
      </c>
      <c r="C218" s="378"/>
      <c r="D218" s="358" t="s">
        <v>1578</v>
      </c>
      <c r="E218" s="361" t="s">
        <v>62</v>
      </c>
      <c r="F218" s="287">
        <v>0</v>
      </c>
      <c r="G218" s="287">
        <v>0</v>
      </c>
      <c r="H218" s="287">
        <v>0</v>
      </c>
      <c r="I218" s="287">
        <v>0</v>
      </c>
      <c r="J218" s="287">
        <v>0</v>
      </c>
      <c r="K218" s="287">
        <v>0</v>
      </c>
      <c r="L218" s="287">
        <v>0</v>
      </c>
      <c r="M218" s="287">
        <v>0</v>
      </c>
      <c r="N218" s="287">
        <v>0</v>
      </c>
      <c r="O218" s="287">
        <v>0</v>
      </c>
      <c r="P218" s="287">
        <v>0</v>
      </c>
      <c r="Q218" s="287">
        <v>0</v>
      </c>
      <c r="R218" s="287">
        <v>0</v>
      </c>
      <c r="S218" s="287">
        <v>0</v>
      </c>
      <c r="T218" s="287">
        <v>0</v>
      </c>
      <c r="U218" s="287">
        <v>0</v>
      </c>
      <c r="V218" s="287">
        <v>0</v>
      </c>
      <c r="W218" s="287">
        <v>0</v>
      </c>
      <c r="X218" s="287">
        <v>0</v>
      </c>
      <c r="Y218" s="287">
        <v>0</v>
      </c>
      <c r="Z218" s="287">
        <v>0</v>
      </c>
      <c r="AA218" s="287">
        <v>0</v>
      </c>
      <c r="AB218" s="287">
        <v>0</v>
      </c>
      <c r="AC218" s="287">
        <v>0</v>
      </c>
    </row>
    <row r="219" spans="1:29" ht="45" hidden="1">
      <c r="A219" s="92" t="s">
        <v>1579</v>
      </c>
      <c r="B219" s="111" t="s">
        <v>1580</v>
      </c>
      <c r="C219" s="90"/>
      <c r="D219" s="358" t="s">
        <v>1578</v>
      </c>
      <c r="E219" s="361" t="s">
        <v>62</v>
      </c>
      <c r="F219" s="287">
        <v>0</v>
      </c>
      <c r="G219" s="287">
        <v>0</v>
      </c>
      <c r="H219" s="287">
        <v>0</v>
      </c>
      <c r="I219" s="287">
        <v>0</v>
      </c>
      <c r="J219" s="287">
        <v>0</v>
      </c>
      <c r="K219" s="287">
        <v>0</v>
      </c>
      <c r="L219" s="287">
        <v>0</v>
      </c>
      <c r="M219" s="287">
        <v>0</v>
      </c>
      <c r="N219" s="287">
        <v>0</v>
      </c>
      <c r="O219" s="287">
        <v>0</v>
      </c>
      <c r="P219" s="287">
        <v>0</v>
      </c>
      <c r="Q219" s="287">
        <v>0</v>
      </c>
      <c r="R219" s="287">
        <v>0</v>
      </c>
      <c r="S219" s="287">
        <v>0</v>
      </c>
      <c r="T219" s="287">
        <v>0</v>
      </c>
      <c r="U219" s="287">
        <v>0</v>
      </c>
      <c r="V219" s="287">
        <v>0</v>
      </c>
      <c r="W219" s="287">
        <v>0</v>
      </c>
      <c r="X219" s="287">
        <v>0</v>
      </c>
      <c r="Y219" s="287">
        <v>0</v>
      </c>
      <c r="Z219" s="287">
        <v>0</v>
      </c>
      <c r="AA219" s="287">
        <v>0</v>
      </c>
      <c r="AB219" s="287">
        <v>0</v>
      </c>
      <c r="AC219" s="287">
        <v>0</v>
      </c>
    </row>
    <row r="220" spans="1:29" ht="22.5" hidden="1">
      <c r="A220" s="92" t="s">
        <v>1581</v>
      </c>
      <c r="B220" s="112" t="s">
        <v>1582</v>
      </c>
      <c r="C220" s="116"/>
      <c r="D220" s="358" t="s">
        <v>1578</v>
      </c>
      <c r="E220" s="358" t="s">
        <v>62</v>
      </c>
      <c r="F220" s="287">
        <v>0</v>
      </c>
      <c r="G220" s="287">
        <v>0</v>
      </c>
      <c r="H220" s="287">
        <v>0</v>
      </c>
      <c r="I220" s="287">
        <v>0</v>
      </c>
      <c r="J220" s="287">
        <v>0</v>
      </c>
      <c r="K220" s="287">
        <v>0</v>
      </c>
      <c r="L220" s="287">
        <v>0</v>
      </c>
      <c r="M220" s="287">
        <v>0</v>
      </c>
      <c r="N220" s="287">
        <v>0</v>
      </c>
      <c r="O220" s="287">
        <v>0</v>
      </c>
      <c r="P220" s="287">
        <v>0</v>
      </c>
      <c r="Q220" s="287">
        <v>0</v>
      </c>
      <c r="R220" s="287">
        <v>0</v>
      </c>
      <c r="S220" s="287">
        <v>0</v>
      </c>
      <c r="T220" s="287">
        <v>0</v>
      </c>
      <c r="U220" s="287">
        <v>0</v>
      </c>
      <c r="V220" s="287">
        <v>0</v>
      </c>
      <c r="W220" s="287">
        <v>0</v>
      </c>
      <c r="X220" s="287">
        <v>0</v>
      </c>
      <c r="Y220" s="287">
        <v>0</v>
      </c>
      <c r="Z220" s="287">
        <v>0</v>
      </c>
      <c r="AA220" s="287">
        <v>0</v>
      </c>
      <c r="AB220" s="287">
        <v>0</v>
      </c>
      <c r="AC220" s="287">
        <v>0</v>
      </c>
    </row>
    <row r="221" spans="1:29" ht="90" hidden="1">
      <c r="A221" s="92" t="s">
        <v>1583</v>
      </c>
      <c r="B221" s="111" t="s">
        <v>1584</v>
      </c>
      <c r="C221" s="90"/>
      <c r="D221" s="358" t="s">
        <v>1578</v>
      </c>
      <c r="E221" s="361" t="s">
        <v>62</v>
      </c>
      <c r="F221" s="287">
        <v>0</v>
      </c>
      <c r="G221" s="287">
        <v>0</v>
      </c>
      <c r="H221" s="287">
        <v>0</v>
      </c>
      <c r="I221" s="287">
        <v>0</v>
      </c>
      <c r="J221" s="287">
        <v>0</v>
      </c>
      <c r="K221" s="287">
        <v>0</v>
      </c>
      <c r="L221" s="287">
        <v>0</v>
      </c>
      <c r="M221" s="287">
        <v>0</v>
      </c>
      <c r="N221" s="287">
        <v>0</v>
      </c>
      <c r="O221" s="287">
        <v>0</v>
      </c>
      <c r="P221" s="287">
        <v>0</v>
      </c>
      <c r="Q221" s="287">
        <v>0</v>
      </c>
      <c r="R221" s="287">
        <v>0</v>
      </c>
      <c r="S221" s="287">
        <v>0</v>
      </c>
      <c r="T221" s="287">
        <v>0</v>
      </c>
      <c r="U221" s="287">
        <v>0</v>
      </c>
      <c r="V221" s="287">
        <v>0</v>
      </c>
      <c r="W221" s="287">
        <v>0</v>
      </c>
      <c r="X221" s="287">
        <v>0</v>
      </c>
      <c r="Y221" s="287">
        <v>0</v>
      </c>
      <c r="Z221" s="287">
        <v>0</v>
      </c>
      <c r="AA221" s="287">
        <v>0</v>
      </c>
      <c r="AB221" s="287">
        <v>0</v>
      </c>
      <c r="AC221" s="287">
        <v>0</v>
      </c>
    </row>
    <row r="222" spans="1:29" ht="101.25" hidden="1">
      <c r="A222" s="92" t="s">
        <v>1585</v>
      </c>
      <c r="B222" s="111" t="s">
        <v>1586</v>
      </c>
      <c r="C222" s="107"/>
      <c r="D222" s="358" t="s">
        <v>1578</v>
      </c>
      <c r="E222" s="361" t="s">
        <v>62</v>
      </c>
      <c r="F222" s="287">
        <v>0</v>
      </c>
      <c r="G222" s="287">
        <v>0</v>
      </c>
      <c r="H222" s="287">
        <v>0</v>
      </c>
      <c r="I222" s="287">
        <v>0</v>
      </c>
      <c r="J222" s="287">
        <v>0</v>
      </c>
      <c r="K222" s="287">
        <v>0</v>
      </c>
      <c r="L222" s="287">
        <v>0</v>
      </c>
      <c r="M222" s="287">
        <v>0</v>
      </c>
      <c r="N222" s="287">
        <v>0</v>
      </c>
      <c r="O222" s="287">
        <v>0</v>
      </c>
      <c r="P222" s="287">
        <v>0</v>
      </c>
      <c r="Q222" s="287">
        <v>0</v>
      </c>
      <c r="R222" s="287">
        <v>0</v>
      </c>
      <c r="S222" s="287">
        <v>0</v>
      </c>
      <c r="T222" s="287">
        <v>0</v>
      </c>
      <c r="U222" s="287">
        <v>0</v>
      </c>
      <c r="V222" s="287">
        <v>0</v>
      </c>
      <c r="W222" s="287">
        <v>0</v>
      </c>
      <c r="X222" s="287">
        <v>0</v>
      </c>
      <c r="Y222" s="287">
        <v>0</v>
      </c>
      <c r="Z222" s="287">
        <v>0</v>
      </c>
      <c r="AA222" s="287">
        <v>0</v>
      </c>
      <c r="AB222" s="287">
        <v>0</v>
      </c>
      <c r="AC222" s="287">
        <v>0</v>
      </c>
    </row>
    <row r="223" spans="1:29" ht="56.25" hidden="1">
      <c r="A223" s="92" t="s">
        <v>1587</v>
      </c>
      <c r="B223" s="111" t="s">
        <v>1588</v>
      </c>
      <c r="C223" s="107"/>
      <c r="D223" s="358" t="s">
        <v>1578</v>
      </c>
      <c r="E223" s="361" t="s">
        <v>62</v>
      </c>
      <c r="F223" s="287">
        <v>0</v>
      </c>
      <c r="G223" s="287">
        <v>0</v>
      </c>
      <c r="H223" s="287">
        <v>0</v>
      </c>
      <c r="I223" s="287">
        <v>0</v>
      </c>
      <c r="J223" s="287">
        <v>0</v>
      </c>
      <c r="K223" s="287">
        <v>0</v>
      </c>
      <c r="L223" s="287">
        <v>0</v>
      </c>
      <c r="M223" s="287">
        <v>0</v>
      </c>
      <c r="N223" s="287">
        <v>0</v>
      </c>
      <c r="O223" s="287">
        <v>0</v>
      </c>
      <c r="P223" s="287">
        <v>0</v>
      </c>
      <c r="Q223" s="287">
        <v>0</v>
      </c>
      <c r="R223" s="287">
        <v>0</v>
      </c>
      <c r="S223" s="287">
        <v>0</v>
      </c>
      <c r="T223" s="287">
        <v>0</v>
      </c>
      <c r="U223" s="287">
        <v>0</v>
      </c>
      <c r="V223" s="287">
        <v>0</v>
      </c>
      <c r="W223" s="287">
        <v>0</v>
      </c>
      <c r="X223" s="287">
        <v>0</v>
      </c>
      <c r="Y223" s="287">
        <v>0</v>
      </c>
      <c r="Z223" s="287">
        <v>0</v>
      </c>
      <c r="AA223" s="287">
        <v>0</v>
      </c>
      <c r="AB223" s="287">
        <v>0</v>
      </c>
      <c r="AC223" s="287">
        <v>0</v>
      </c>
    </row>
    <row r="224" spans="1:29" ht="45" hidden="1">
      <c r="A224" s="92" t="s">
        <v>383</v>
      </c>
      <c r="B224" s="112" t="s">
        <v>384</v>
      </c>
      <c r="C224" s="90"/>
      <c r="D224" s="358" t="s">
        <v>385</v>
      </c>
      <c r="E224" s="358" t="s">
        <v>62</v>
      </c>
      <c r="F224" s="287">
        <v>0</v>
      </c>
      <c r="G224" s="287">
        <v>0</v>
      </c>
      <c r="H224" s="287">
        <v>0</v>
      </c>
      <c r="I224" s="287">
        <v>0</v>
      </c>
      <c r="J224" s="287">
        <v>0</v>
      </c>
      <c r="K224" s="287">
        <v>0</v>
      </c>
      <c r="L224" s="287">
        <v>0</v>
      </c>
      <c r="M224" s="287">
        <v>0</v>
      </c>
      <c r="N224" s="287">
        <v>0</v>
      </c>
      <c r="O224" s="287">
        <v>0</v>
      </c>
      <c r="P224" s="287">
        <v>0</v>
      </c>
      <c r="Q224" s="287">
        <v>0</v>
      </c>
      <c r="R224" s="287">
        <v>0</v>
      </c>
      <c r="S224" s="287">
        <v>0</v>
      </c>
      <c r="T224" s="287">
        <v>0</v>
      </c>
      <c r="U224" s="287">
        <v>0</v>
      </c>
      <c r="V224" s="287">
        <v>0</v>
      </c>
      <c r="W224" s="287">
        <v>0</v>
      </c>
      <c r="X224" s="287">
        <v>0</v>
      </c>
      <c r="Y224" s="287">
        <v>0</v>
      </c>
      <c r="Z224" s="287">
        <v>0</v>
      </c>
      <c r="AA224" s="287">
        <v>0</v>
      </c>
      <c r="AB224" s="287">
        <v>0</v>
      </c>
      <c r="AC224" s="287">
        <v>0</v>
      </c>
    </row>
    <row r="225" spans="1:29" ht="213.75" hidden="1">
      <c r="A225" s="128" t="s">
        <v>124</v>
      </c>
      <c r="B225" s="111" t="s">
        <v>125</v>
      </c>
      <c r="C225" s="107"/>
      <c r="D225" s="358" t="s">
        <v>61</v>
      </c>
      <c r="E225" s="361" t="s">
        <v>62</v>
      </c>
      <c r="F225" s="287">
        <v>0</v>
      </c>
      <c r="G225" s="287">
        <v>0</v>
      </c>
      <c r="H225" s="287">
        <v>0</v>
      </c>
      <c r="I225" s="287">
        <v>0</v>
      </c>
      <c r="J225" s="287">
        <v>0</v>
      </c>
      <c r="K225" s="287">
        <v>0</v>
      </c>
      <c r="L225" s="287">
        <v>0</v>
      </c>
      <c r="M225" s="287">
        <v>0</v>
      </c>
      <c r="N225" s="287">
        <v>0</v>
      </c>
      <c r="O225" s="287">
        <v>0</v>
      </c>
      <c r="P225" s="287">
        <v>0</v>
      </c>
      <c r="Q225" s="287">
        <v>0</v>
      </c>
      <c r="R225" s="287">
        <v>0</v>
      </c>
      <c r="S225" s="287">
        <v>0</v>
      </c>
      <c r="T225" s="287">
        <v>0</v>
      </c>
      <c r="U225" s="287">
        <v>0</v>
      </c>
      <c r="V225" s="287">
        <v>0</v>
      </c>
      <c r="W225" s="287">
        <v>0</v>
      </c>
      <c r="X225" s="287">
        <v>0</v>
      </c>
      <c r="Y225" s="287">
        <v>0</v>
      </c>
      <c r="Z225" s="287">
        <v>0</v>
      </c>
      <c r="AA225" s="287">
        <v>0</v>
      </c>
      <c r="AB225" s="287">
        <v>0</v>
      </c>
      <c r="AC225" s="287">
        <v>0</v>
      </c>
    </row>
    <row r="226" spans="1:29" ht="78.75" hidden="1">
      <c r="A226" s="128" t="s">
        <v>17</v>
      </c>
      <c r="B226" s="111" t="s">
        <v>18</v>
      </c>
      <c r="C226" s="107"/>
      <c r="D226" s="358" t="s">
        <v>61</v>
      </c>
      <c r="E226" s="361" t="s">
        <v>62</v>
      </c>
      <c r="F226" s="287">
        <v>0</v>
      </c>
      <c r="G226" s="287">
        <v>0</v>
      </c>
      <c r="H226" s="287">
        <v>0</v>
      </c>
      <c r="I226" s="287">
        <v>0</v>
      </c>
      <c r="J226" s="287">
        <v>0</v>
      </c>
      <c r="K226" s="287">
        <v>0</v>
      </c>
      <c r="L226" s="287">
        <v>0</v>
      </c>
      <c r="M226" s="287">
        <v>0</v>
      </c>
      <c r="N226" s="287">
        <v>0</v>
      </c>
      <c r="O226" s="287">
        <v>0</v>
      </c>
      <c r="P226" s="287">
        <v>0</v>
      </c>
      <c r="Q226" s="287">
        <v>0</v>
      </c>
      <c r="R226" s="287">
        <v>0</v>
      </c>
      <c r="S226" s="287">
        <v>0</v>
      </c>
      <c r="T226" s="287">
        <v>0</v>
      </c>
      <c r="U226" s="287">
        <v>0</v>
      </c>
      <c r="V226" s="287">
        <v>0</v>
      </c>
      <c r="W226" s="287">
        <v>0</v>
      </c>
      <c r="X226" s="287">
        <v>0</v>
      </c>
      <c r="Y226" s="287">
        <v>0</v>
      </c>
      <c r="Z226" s="287">
        <v>0</v>
      </c>
      <c r="AA226" s="287">
        <v>0</v>
      </c>
      <c r="AB226" s="287">
        <v>0</v>
      </c>
      <c r="AC226" s="287">
        <v>0</v>
      </c>
    </row>
    <row r="227" spans="1:29" ht="90" hidden="1">
      <c r="A227" s="128" t="s">
        <v>19</v>
      </c>
      <c r="B227" s="111" t="s">
        <v>20</v>
      </c>
      <c r="C227" s="90"/>
      <c r="D227" s="358" t="s">
        <v>61</v>
      </c>
      <c r="E227" s="361" t="s">
        <v>62</v>
      </c>
      <c r="F227" s="287">
        <v>0</v>
      </c>
      <c r="G227" s="287">
        <v>0</v>
      </c>
      <c r="H227" s="287">
        <v>0</v>
      </c>
      <c r="I227" s="287">
        <v>0</v>
      </c>
      <c r="J227" s="287">
        <v>0</v>
      </c>
      <c r="K227" s="287">
        <v>0</v>
      </c>
      <c r="L227" s="287">
        <v>0</v>
      </c>
      <c r="M227" s="287">
        <v>0</v>
      </c>
      <c r="N227" s="287">
        <v>0</v>
      </c>
      <c r="O227" s="287">
        <v>0</v>
      </c>
      <c r="P227" s="287">
        <v>0</v>
      </c>
      <c r="Q227" s="287">
        <v>0</v>
      </c>
      <c r="R227" s="287">
        <v>0</v>
      </c>
      <c r="S227" s="287">
        <v>0</v>
      </c>
      <c r="T227" s="287">
        <v>0</v>
      </c>
      <c r="U227" s="287">
        <v>0</v>
      </c>
      <c r="V227" s="287">
        <v>0</v>
      </c>
      <c r="W227" s="287">
        <v>0</v>
      </c>
      <c r="X227" s="287">
        <v>0</v>
      </c>
      <c r="Y227" s="287">
        <v>0</v>
      </c>
      <c r="Z227" s="287">
        <v>0</v>
      </c>
      <c r="AA227" s="287">
        <v>0</v>
      </c>
      <c r="AB227" s="287">
        <v>0</v>
      </c>
      <c r="AC227" s="287">
        <v>0</v>
      </c>
    </row>
    <row r="228" spans="1:29" ht="33.75" hidden="1">
      <c r="A228" s="128" t="s">
        <v>21</v>
      </c>
      <c r="B228" s="111" t="s">
        <v>22</v>
      </c>
      <c r="C228" s="107"/>
      <c r="D228" s="358" t="s">
        <v>61</v>
      </c>
      <c r="E228" s="361" t="s">
        <v>62</v>
      </c>
      <c r="F228" s="287">
        <v>0</v>
      </c>
      <c r="G228" s="287">
        <v>0</v>
      </c>
      <c r="H228" s="287">
        <v>0</v>
      </c>
      <c r="I228" s="287">
        <v>0</v>
      </c>
      <c r="J228" s="287">
        <v>0</v>
      </c>
      <c r="K228" s="287">
        <v>0</v>
      </c>
      <c r="L228" s="287">
        <v>0</v>
      </c>
      <c r="M228" s="287">
        <v>0</v>
      </c>
      <c r="N228" s="287">
        <v>0</v>
      </c>
      <c r="O228" s="287">
        <v>0</v>
      </c>
      <c r="P228" s="287">
        <v>0</v>
      </c>
      <c r="Q228" s="287">
        <v>0</v>
      </c>
      <c r="R228" s="287">
        <v>0</v>
      </c>
      <c r="S228" s="287">
        <v>0</v>
      </c>
      <c r="T228" s="287">
        <v>0</v>
      </c>
      <c r="U228" s="287">
        <v>0</v>
      </c>
      <c r="V228" s="287">
        <v>0</v>
      </c>
      <c r="W228" s="287">
        <v>0</v>
      </c>
      <c r="X228" s="287">
        <v>0</v>
      </c>
      <c r="Y228" s="287">
        <v>0</v>
      </c>
      <c r="Z228" s="287">
        <v>0</v>
      </c>
      <c r="AA228" s="287">
        <v>0</v>
      </c>
      <c r="AB228" s="287">
        <v>0</v>
      </c>
      <c r="AC228" s="287">
        <v>0</v>
      </c>
    </row>
    <row r="229" spans="1:29" ht="45" hidden="1">
      <c r="A229" s="92" t="s">
        <v>23</v>
      </c>
      <c r="B229" s="115" t="s">
        <v>24</v>
      </c>
      <c r="C229" s="103"/>
      <c r="D229" s="360" t="s">
        <v>61</v>
      </c>
      <c r="E229" s="360" t="s">
        <v>62</v>
      </c>
      <c r="F229" s="287">
        <v>0</v>
      </c>
      <c r="G229" s="287">
        <v>0</v>
      </c>
      <c r="H229" s="287">
        <v>0</v>
      </c>
      <c r="I229" s="287">
        <v>0</v>
      </c>
      <c r="J229" s="287">
        <v>0</v>
      </c>
      <c r="K229" s="287">
        <v>0</v>
      </c>
      <c r="L229" s="287">
        <v>0</v>
      </c>
      <c r="M229" s="287">
        <v>0</v>
      </c>
      <c r="N229" s="287">
        <v>0</v>
      </c>
      <c r="O229" s="287">
        <v>0</v>
      </c>
      <c r="P229" s="287">
        <v>0</v>
      </c>
      <c r="Q229" s="287">
        <v>0</v>
      </c>
      <c r="R229" s="287">
        <v>0</v>
      </c>
      <c r="S229" s="287">
        <v>0</v>
      </c>
      <c r="T229" s="287">
        <v>0</v>
      </c>
      <c r="U229" s="287">
        <v>0</v>
      </c>
      <c r="V229" s="287">
        <v>0</v>
      </c>
      <c r="W229" s="287">
        <v>0</v>
      </c>
      <c r="X229" s="287">
        <v>0</v>
      </c>
      <c r="Y229" s="287">
        <v>0</v>
      </c>
      <c r="Z229" s="287">
        <v>0</v>
      </c>
      <c r="AA229" s="287">
        <v>0</v>
      </c>
      <c r="AB229" s="287">
        <v>0</v>
      </c>
      <c r="AC229" s="287">
        <v>0</v>
      </c>
    </row>
    <row r="230" spans="1:29" ht="146.25" hidden="1">
      <c r="A230" s="92" t="s">
        <v>25</v>
      </c>
      <c r="B230" s="115" t="s">
        <v>26</v>
      </c>
      <c r="C230" s="90"/>
      <c r="D230" s="360" t="s">
        <v>61</v>
      </c>
      <c r="E230" s="357" t="s">
        <v>62</v>
      </c>
      <c r="F230" s="287">
        <v>0</v>
      </c>
      <c r="G230" s="287">
        <v>0</v>
      </c>
      <c r="H230" s="287">
        <v>0</v>
      </c>
      <c r="I230" s="287">
        <v>0</v>
      </c>
      <c r="J230" s="287">
        <v>0</v>
      </c>
      <c r="K230" s="287">
        <v>0</v>
      </c>
      <c r="L230" s="287">
        <v>0</v>
      </c>
      <c r="M230" s="287">
        <v>0</v>
      </c>
      <c r="N230" s="287">
        <v>0</v>
      </c>
      <c r="O230" s="287">
        <v>0</v>
      </c>
      <c r="P230" s="287">
        <v>0</v>
      </c>
      <c r="Q230" s="287">
        <v>0</v>
      </c>
      <c r="R230" s="287">
        <v>0</v>
      </c>
      <c r="S230" s="287">
        <v>0</v>
      </c>
      <c r="T230" s="287">
        <v>0</v>
      </c>
      <c r="U230" s="287">
        <v>0</v>
      </c>
      <c r="V230" s="287">
        <v>0</v>
      </c>
      <c r="W230" s="287">
        <v>0</v>
      </c>
      <c r="X230" s="287">
        <v>0</v>
      </c>
      <c r="Y230" s="287">
        <v>0</v>
      </c>
      <c r="Z230" s="287">
        <v>0</v>
      </c>
      <c r="AA230" s="287">
        <v>0</v>
      </c>
      <c r="AB230" s="287">
        <v>0</v>
      </c>
      <c r="AC230" s="287">
        <v>0</v>
      </c>
    </row>
    <row r="231" spans="1:29" ht="45" hidden="1">
      <c r="A231" s="92" t="s">
        <v>27</v>
      </c>
      <c r="B231" s="562" t="s">
        <v>28</v>
      </c>
      <c r="C231" s="498"/>
      <c r="D231" s="516" t="s">
        <v>61</v>
      </c>
      <c r="E231" s="516" t="s">
        <v>62</v>
      </c>
      <c r="F231" s="558"/>
      <c r="G231" s="506"/>
      <c r="H231" s="306"/>
      <c r="I231" s="306"/>
      <c r="J231" s="557" t="s">
        <v>1037</v>
      </c>
      <c r="K231" s="557" t="s">
        <v>1037</v>
      </c>
      <c r="L231" s="557" t="s">
        <v>1037</v>
      </c>
      <c r="M231" s="557" t="s">
        <v>1037</v>
      </c>
      <c r="N231" s="557" t="s">
        <v>1037</v>
      </c>
      <c r="O231" s="557" t="s">
        <v>1037</v>
      </c>
      <c r="P231" s="506" t="s">
        <v>1037</v>
      </c>
      <c r="Q231" s="506" t="s">
        <v>1037</v>
      </c>
      <c r="R231" s="558"/>
      <c r="S231" s="506"/>
      <c r="T231" s="306"/>
      <c r="U231" s="306"/>
      <c r="V231" s="557" t="s">
        <v>1037</v>
      </c>
      <c r="W231" s="557" t="s">
        <v>1037</v>
      </c>
      <c r="X231" s="557" t="s">
        <v>1037</v>
      </c>
      <c r="Y231" s="557" t="s">
        <v>1037</v>
      </c>
      <c r="Z231" s="557" t="s">
        <v>1037</v>
      </c>
      <c r="AA231" s="506" t="s">
        <v>1037</v>
      </c>
      <c r="AB231" s="506" t="s">
        <v>1037</v>
      </c>
      <c r="AC231" s="506" t="s">
        <v>1037</v>
      </c>
    </row>
    <row r="232" spans="1:29" ht="14.25" hidden="1">
      <c r="A232" s="114" t="s">
        <v>29</v>
      </c>
      <c r="B232" s="563"/>
      <c r="C232" s="499"/>
      <c r="D232" s="517"/>
      <c r="E232" s="517"/>
      <c r="F232" s="559"/>
      <c r="G232" s="507"/>
      <c r="H232" s="306"/>
      <c r="I232" s="306"/>
      <c r="J232" s="507"/>
      <c r="K232" s="507"/>
      <c r="L232" s="507"/>
      <c r="M232" s="507"/>
      <c r="N232" s="507"/>
      <c r="O232" s="507"/>
      <c r="P232" s="507"/>
      <c r="Q232" s="507"/>
      <c r="R232" s="559"/>
      <c r="S232" s="507"/>
      <c r="T232" s="306"/>
      <c r="U232" s="306"/>
      <c r="V232" s="507"/>
      <c r="W232" s="507"/>
      <c r="X232" s="507"/>
      <c r="Y232" s="507"/>
      <c r="Z232" s="507"/>
      <c r="AA232" s="507"/>
      <c r="AB232" s="507"/>
      <c r="AC232" s="507"/>
    </row>
    <row r="233" spans="1:29" ht="33.75" hidden="1">
      <c r="A233" s="114" t="s">
        <v>30</v>
      </c>
      <c r="B233" s="112" t="s">
        <v>31</v>
      </c>
      <c r="C233" s="116" t="s">
        <v>32</v>
      </c>
      <c r="D233" s="358" t="s">
        <v>61</v>
      </c>
      <c r="E233" s="358" t="s">
        <v>62</v>
      </c>
      <c r="F233" s="224">
        <v>0</v>
      </c>
      <c r="G233" s="224">
        <v>0</v>
      </c>
      <c r="H233" s="224">
        <v>0</v>
      </c>
      <c r="I233" s="224">
        <v>0</v>
      </c>
      <c r="J233" s="224" t="s">
        <v>1037</v>
      </c>
      <c r="K233" s="224" t="s">
        <v>1037</v>
      </c>
      <c r="L233" s="224" t="s">
        <v>1037</v>
      </c>
      <c r="M233" s="224" t="s">
        <v>1037</v>
      </c>
      <c r="N233" s="224" t="s">
        <v>1037</v>
      </c>
      <c r="O233" s="224" t="s">
        <v>1037</v>
      </c>
      <c r="P233" s="224" t="s">
        <v>1037</v>
      </c>
      <c r="Q233" s="224" t="s">
        <v>1037</v>
      </c>
      <c r="R233" s="224">
        <v>0</v>
      </c>
      <c r="S233" s="224">
        <v>0</v>
      </c>
      <c r="T233" s="224">
        <v>0</v>
      </c>
      <c r="U233" s="224">
        <v>0</v>
      </c>
      <c r="V233" s="224" t="s">
        <v>1037</v>
      </c>
      <c r="W233" s="224" t="s">
        <v>1037</v>
      </c>
      <c r="X233" s="224" t="s">
        <v>1037</v>
      </c>
      <c r="Y233" s="224" t="s">
        <v>1037</v>
      </c>
      <c r="Z233" s="224" t="s">
        <v>1037</v>
      </c>
      <c r="AA233" s="224" t="s">
        <v>1037</v>
      </c>
      <c r="AB233" s="224" t="s">
        <v>1037</v>
      </c>
      <c r="AC233" s="224" t="s">
        <v>1037</v>
      </c>
    </row>
    <row r="234" spans="1:29" ht="45" hidden="1">
      <c r="A234" s="114" t="s">
        <v>33</v>
      </c>
      <c r="B234" s="112" t="s">
        <v>34</v>
      </c>
      <c r="C234" s="116" t="s">
        <v>32</v>
      </c>
      <c r="D234" s="358" t="s">
        <v>61</v>
      </c>
      <c r="E234" s="361" t="s">
        <v>62</v>
      </c>
      <c r="F234" s="224">
        <v>0</v>
      </c>
      <c r="G234" s="224">
        <v>0</v>
      </c>
      <c r="H234" s="224">
        <v>0</v>
      </c>
      <c r="I234" s="224">
        <v>0</v>
      </c>
      <c r="J234" s="224" t="s">
        <v>1037</v>
      </c>
      <c r="K234" s="224" t="s">
        <v>1037</v>
      </c>
      <c r="L234" s="224" t="s">
        <v>1037</v>
      </c>
      <c r="M234" s="224" t="s">
        <v>1037</v>
      </c>
      <c r="N234" s="224" t="s">
        <v>1037</v>
      </c>
      <c r="O234" s="224" t="s">
        <v>1037</v>
      </c>
      <c r="P234" s="224" t="s">
        <v>1037</v>
      </c>
      <c r="Q234" s="224" t="s">
        <v>1037</v>
      </c>
      <c r="R234" s="224">
        <v>0</v>
      </c>
      <c r="S234" s="224">
        <v>0</v>
      </c>
      <c r="T234" s="224">
        <v>0</v>
      </c>
      <c r="U234" s="224">
        <v>0</v>
      </c>
      <c r="V234" s="224" t="s">
        <v>1037</v>
      </c>
      <c r="W234" s="224" t="s">
        <v>1037</v>
      </c>
      <c r="X234" s="224" t="s">
        <v>1037</v>
      </c>
      <c r="Y234" s="224" t="s">
        <v>1037</v>
      </c>
      <c r="Z234" s="224" t="s">
        <v>1037</v>
      </c>
      <c r="AA234" s="224" t="s">
        <v>1037</v>
      </c>
      <c r="AB234" s="224" t="s">
        <v>1037</v>
      </c>
      <c r="AC234" s="224" t="s">
        <v>1037</v>
      </c>
    </row>
    <row r="235" spans="1:29" ht="67.5" hidden="1">
      <c r="A235" s="114" t="s">
        <v>35</v>
      </c>
      <c r="B235" s="112" t="s">
        <v>36</v>
      </c>
      <c r="C235" s="116" t="s">
        <v>32</v>
      </c>
      <c r="D235" s="358" t="s">
        <v>61</v>
      </c>
      <c r="E235" s="361" t="s">
        <v>62</v>
      </c>
      <c r="F235" s="224">
        <v>0</v>
      </c>
      <c r="G235" s="224">
        <v>0</v>
      </c>
      <c r="H235" s="224">
        <v>0</v>
      </c>
      <c r="I235" s="224">
        <v>0</v>
      </c>
      <c r="J235" s="224" t="s">
        <v>1037</v>
      </c>
      <c r="K235" s="224" t="s">
        <v>1037</v>
      </c>
      <c r="L235" s="224" t="s">
        <v>1037</v>
      </c>
      <c r="M235" s="224" t="s">
        <v>1037</v>
      </c>
      <c r="N235" s="224" t="s">
        <v>1037</v>
      </c>
      <c r="O235" s="224" t="s">
        <v>1037</v>
      </c>
      <c r="P235" s="224" t="s">
        <v>1037</v>
      </c>
      <c r="Q235" s="224" t="s">
        <v>1037</v>
      </c>
      <c r="R235" s="224">
        <v>0</v>
      </c>
      <c r="S235" s="224">
        <v>0</v>
      </c>
      <c r="T235" s="224">
        <v>0</v>
      </c>
      <c r="U235" s="224">
        <v>0</v>
      </c>
      <c r="V235" s="224" t="s">
        <v>1037</v>
      </c>
      <c r="W235" s="224" t="s">
        <v>1037</v>
      </c>
      <c r="X235" s="224" t="s">
        <v>1037</v>
      </c>
      <c r="Y235" s="224" t="s">
        <v>1037</v>
      </c>
      <c r="Z235" s="224" t="s">
        <v>1037</v>
      </c>
      <c r="AA235" s="224" t="s">
        <v>1037</v>
      </c>
      <c r="AB235" s="224" t="s">
        <v>1037</v>
      </c>
      <c r="AC235" s="224" t="s">
        <v>1037</v>
      </c>
    </row>
    <row r="236" spans="1:29" ht="15">
      <c r="A236" s="128" t="s">
        <v>37</v>
      </c>
      <c r="B236" s="102" t="s">
        <v>38</v>
      </c>
      <c r="C236" s="379"/>
      <c r="D236" s="358" t="s">
        <v>61</v>
      </c>
      <c r="E236" s="361" t="s">
        <v>39</v>
      </c>
      <c r="F236" s="300">
        <f>SUM(P236)</f>
        <v>4559913</v>
      </c>
      <c r="G236" s="300">
        <f>SUM(Q236)</f>
        <v>503000</v>
      </c>
      <c r="H236" s="300">
        <v>0</v>
      </c>
      <c r="I236" s="300">
        <v>0</v>
      </c>
      <c r="J236" s="300">
        <v>0</v>
      </c>
      <c r="K236" s="300">
        <v>0</v>
      </c>
      <c r="L236" s="300">
        <v>0</v>
      </c>
      <c r="M236" s="300">
        <v>0</v>
      </c>
      <c r="N236" s="300">
        <v>0</v>
      </c>
      <c r="O236" s="300">
        <v>0</v>
      </c>
      <c r="P236" s="300">
        <f>SUM(РАСХОДЫ!K552+РАСХОДЫ!K562+РАСХОДЫ!K572)</f>
        <v>4559913</v>
      </c>
      <c r="Q236" s="300">
        <f>SUM(РАСХОДЫ!K553)</f>
        <v>503000</v>
      </c>
      <c r="R236" s="300">
        <f>SUM(AB236)</f>
        <v>0</v>
      </c>
      <c r="S236" s="300">
        <f>SUM(AC236)</f>
        <v>0</v>
      </c>
      <c r="T236" s="300">
        <v>0</v>
      </c>
      <c r="U236" s="300">
        <v>0</v>
      </c>
      <c r="V236" s="300">
        <v>0</v>
      </c>
      <c r="W236" s="300">
        <v>0</v>
      </c>
      <c r="X236" s="300">
        <v>0</v>
      </c>
      <c r="Y236" s="300">
        <v>0</v>
      </c>
      <c r="Z236" s="300">
        <v>0</v>
      </c>
      <c r="AA236" s="300">
        <v>0</v>
      </c>
      <c r="AB236" s="300">
        <f>SUM(РАСХОДЫ!L552+РАСХОДЫ!L562+РАСХОДЫ!L572)</f>
        <v>0</v>
      </c>
      <c r="AC236" s="300">
        <f>SUM(РАСХОДЫ!L553)</f>
        <v>0</v>
      </c>
    </row>
    <row r="237" spans="1:29" ht="22.5" hidden="1">
      <c r="A237" s="128" t="s">
        <v>40</v>
      </c>
      <c r="B237" s="111" t="s">
        <v>41</v>
      </c>
      <c r="C237" s="90"/>
      <c r="D237" s="358" t="s">
        <v>42</v>
      </c>
      <c r="E237" s="361" t="s">
        <v>62</v>
      </c>
      <c r="F237" s="224">
        <v>0</v>
      </c>
      <c r="G237" s="224">
        <v>0</v>
      </c>
      <c r="H237" s="224">
        <v>0</v>
      </c>
      <c r="I237" s="224">
        <v>0</v>
      </c>
      <c r="J237" s="224">
        <v>0</v>
      </c>
      <c r="K237" s="224">
        <v>0</v>
      </c>
      <c r="L237" s="224">
        <v>0</v>
      </c>
      <c r="M237" s="224">
        <v>0</v>
      </c>
      <c r="N237" s="224">
        <v>0</v>
      </c>
      <c r="O237" s="224">
        <v>0</v>
      </c>
      <c r="P237" s="224">
        <v>0</v>
      </c>
      <c r="Q237" s="224">
        <v>0</v>
      </c>
      <c r="R237" s="224">
        <v>0</v>
      </c>
      <c r="S237" s="224">
        <v>0</v>
      </c>
      <c r="T237" s="224">
        <v>0</v>
      </c>
      <c r="U237" s="224">
        <v>0</v>
      </c>
      <c r="V237" s="224">
        <v>0</v>
      </c>
      <c r="W237" s="224">
        <v>0</v>
      </c>
      <c r="X237" s="224">
        <v>0</v>
      </c>
      <c r="Y237" s="224">
        <v>0</v>
      </c>
      <c r="Z237" s="224">
        <v>0</v>
      </c>
      <c r="AA237" s="224">
        <v>0</v>
      </c>
      <c r="AB237" s="224">
        <v>0</v>
      </c>
      <c r="AC237" s="224">
        <v>0</v>
      </c>
    </row>
    <row r="238" spans="1:29" ht="67.5" hidden="1">
      <c r="A238" s="128" t="s">
        <v>43</v>
      </c>
      <c r="B238" s="111" t="s">
        <v>44</v>
      </c>
      <c r="C238" s="107"/>
      <c r="D238" s="358" t="s">
        <v>42</v>
      </c>
      <c r="E238" s="361" t="s">
        <v>62</v>
      </c>
      <c r="F238" s="224">
        <v>0</v>
      </c>
      <c r="G238" s="224">
        <v>0</v>
      </c>
      <c r="H238" s="224">
        <v>0</v>
      </c>
      <c r="I238" s="224">
        <v>0</v>
      </c>
      <c r="J238" s="224">
        <v>0</v>
      </c>
      <c r="K238" s="224">
        <v>0</v>
      </c>
      <c r="L238" s="224">
        <v>0</v>
      </c>
      <c r="M238" s="224">
        <v>0</v>
      </c>
      <c r="N238" s="224">
        <v>0</v>
      </c>
      <c r="O238" s="224">
        <v>0</v>
      </c>
      <c r="P238" s="224">
        <v>0</v>
      </c>
      <c r="Q238" s="224">
        <v>0</v>
      </c>
      <c r="R238" s="224">
        <v>0</v>
      </c>
      <c r="S238" s="224">
        <v>0</v>
      </c>
      <c r="T238" s="224">
        <v>0</v>
      </c>
      <c r="U238" s="224">
        <v>0</v>
      </c>
      <c r="V238" s="224">
        <v>0</v>
      </c>
      <c r="W238" s="224">
        <v>0</v>
      </c>
      <c r="X238" s="224">
        <v>0</v>
      </c>
      <c r="Y238" s="224">
        <v>0</v>
      </c>
      <c r="Z238" s="224">
        <v>0</v>
      </c>
      <c r="AA238" s="224">
        <v>0</v>
      </c>
      <c r="AB238" s="224">
        <v>0</v>
      </c>
      <c r="AC238" s="224">
        <v>0</v>
      </c>
    </row>
    <row r="239" spans="1:29" ht="56.25" hidden="1">
      <c r="A239" s="128" t="s">
        <v>45</v>
      </c>
      <c r="B239" s="111" t="s">
        <v>46</v>
      </c>
      <c r="C239" s="107"/>
      <c r="D239" s="358" t="s">
        <v>42</v>
      </c>
      <c r="E239" s="361" t="s">
        <v>62</v>
      </c>
      <c r="F239" s="224">
        <v>0</v>
      </c>
      <c r="G239" s="224">
        <v>0</v>
      </c>
      <c r="H239" s="224">
        <v>0</v>
      </c>
      <c r="I239" s="224">
        <v>0</v>
      </c>
      <c r="J239" s="224">
        <v>0</v>
      </c>
      <c r="K239" s="224">
        <v>0</v>
      </c>
      <c r="L239" s="224">
        <v>0</v>
      </c>
      <c r="M239" s="224">
        <v>0</v>
      </c>
      <c r="N239" s="224">
        <v>0</v>
      </c>
      <c r="O239" s="224">
        <v>0</v>
      </c>
      <c r="P239" s="224">
        <v>0</v>
      </c>
      <c r="Q239" s="224">
        <v>0</v>
      </c>
      <c r="R239" s="224">
        <v>0</v>
      </c>
      <c r="S239" s="224">
        <v>0</v>
      </c>
      <c r="T239" s="224">
        <v>0</v>
      </c>
      <c r="U239" s="224">
        <v>0</v>
      </c>
      <c r="V239" s="224">
        <v>0</v>
      </c>
      <c r="W239" s="224">
        <v>0</v>
      </c>
      <c r="X239" s="224">
        <v>0</v>
      </c>
      <c r="Y239" s="224">
        <v>0</v>
      </c>
      <c r="Z239" s="224">
        <v>0</v>
      </c>
      <c r="AA239" s="224">
        <v>0</v>
      </c>
      <c r="AB239" s="224">
        <v>0</v>
      </c>
      <c r="AC239" s="224">
        <v>0</v>
      </c>
    </row>
    <row r="240" spans="1:29" ht="101.25" hidden="1">
      <c r="A240" s="92" t="s">
        <v>47</v>
      </c>
      <c r="B240" s="112" t="s">
        <v>48</v>
      </c>
      <c r="C240" s="90"/>
      <c r="D240" s="358" t="s">
        <v>42</v>
      </c>
      <c r="E240" s="358" t="s">
        <v>62</v>
      </c>
      <c r="F240" s="224">
        <v>0</v>
      </c>
      <c r="G240" s="224">
        <v>0</v>
      </c>
      <c r="H240" s="224">
        <v>0</v>
      </c>
      <c r="I240" s="224">
        <v>0</v>
      </c>
      <c r="J240" s="224">
        <v>0</v>
      </c>
      <c r="K240" s="224">
        <v>0</v>
      </c>
      <c r="L240" s="224">
        <v>0</v>
      </c>
      <c r="M240" s="224">
        <v>0</v>
      </c>
      <c r="N240" s="224">
        <v>0</v>
      </c>
      <c r="O240" s="224">
        <v>0</v>
      </c>
      <c r="P240" s="224">
        <v>0</v>
      </c>
      <c r="Q240" s="224">
        <v>0</v>
      </c>
      <c r="R240" s="224">
        <v>0</v>
      </c>
      <c r="S240" s="224">
        <v>0</v>
      </c>
      <c r="T240" s="224">
        <v>0</v>
      </c>
      <c r="U240" s="224">
        <v>0</v>
      </c>
      <c r="V240" s="224">
        <v>0</v>
      </c>
      <c r="W240" s="224">
        <v>0</v>
      </c>
      <c r="X240" s="224">
        <v>0</v>
      </c>
      <c r="Y240" s="224">
        <v>0</v>
      </c>
      <c r="Z240" s="224">
        <v>0</v>
      </c>
      <c r="AA240" s="224">
        <v>0</v>
      </c>
      <c r="AB240" s="224">
        <v>0</v>
      </c>
      <c r="AC240" s="224">
        <v>0</v>
      </c>
    </row>
    <row r="241" spans="1:29" ht="56.25" hidden="1">
      <c r="A241" s="92" t="s">
        <v>179</v>
      </c>
      <c r="B241" s="129" t="s">
        <v>180</v>
      </c>
      <c r="C241" s="153"/>
      <c r="D241" s="358" t="s">
        <v>42</v>
      </c>
      <c r="E241" s="361" t="s">
        <v>62</v>
      </c>
      <c r="F241" s="224">
        <v>0</v>
      </c>
      <c r="G241" s="224">
        <v>0</v>
      </c>
      <c r="H241" s="224">
        <v>0</v>
      </c>
      <c r="I241" s="224">
        <v>0</v>
      </c>
      <c r="J241" s="224">
        <v>0</v>
      </c>
      <c r="K241" s="224">
        <v>0</v>
      </c>
      <c r="L241" s="224">
        <v>0</v>
      </c>
      <c r="M241" s="224">
        <v>0</v>
      </c>
      <c r="N241" s="224">
        <v>0</v>
      </c>
      <c r="O241" s="224">
        <v>0</v>
      </c>
      <c r="P241" s="224">
        <v>0</v>
      </c>
      <c r="Q241" s="224">
        <v>0</v>
      </c>
      <c r="R241" s="224">
        <v>0</v>
      </c>
      <c r="S241" s="224">
        <v>0</v>
      </c>
      <c r="T241" s="224">
        <v>0</v>
      </c>
      <c r="U241" s="224">
        <v>0</v>
      </c>
      <c r="V241" s="224">
        <v>0</v>
      </c>
      <c r="W241" s="224">
        <v>0</v>
      </c>
      <c r="X241" s="224">
        <v>0</v>
      </c>
      <c r="Y241" s="224">
        <v>0</v>
      </c>
      <c r="Z241" s="224">
        <v>0</v>
      </c>
      <c r="AA241" s="224">
        <v>0</v>
      </c>
      <c r="AB241" s="224">
        <v>0</v>
      </c>
      <c r="AC241" s="224">
        <v>0</v>
      </c>
    </row>
    <row r="242" spans="1:29" ht="262.5" customHeight="1" hidden="1">
      <c r="A242" s="290" t="s">
        <v>695</v>
      </c>
      <c r="B242" s="292" t="s">
        <v>696</v>
      </c>
      <c r="C242" s="153"/>
      <c r="D242" s="350" t="s">
        <v>42</v>
      </c>
      <c r="E242" s="350" t="s">
        <v>62</v>
      </c>
      <c r="F242" s="304">
        <v>0</v>
      </c>
      <c r="G242" s="304">
        <v>0</v>
      </c>
      <c r="H242" s="224">
        <v>0</v>
      </c>
      <c r="I242" s="224">
        <v>0</v>
      </c>
      <c r="J242" s="224">
        <v>0</v>
      </c>
      <c r="K242" s="224">
        <v>0</v>
      </c>
      <c r="L242" s="224">
        <v>0</v>
      </c>
      <c r="M242" s="224">
        <v>0</v>
      </c>
      <c r="N242" s="224">
        <v>0</v>
      </c>
      <c r="O242" s="224">
        <v>0</v>
      </c>
      <c r="P242" s="304">
        <v>0</v>
      </c>
      <c r="Q242" s="304">
        <v>0</v>
      </c>
      <c r="R242" s="304">
        <v>0</v>
      </c>
      <c r="S242" s="304">
        <v>0</v>
      </c>
      <c r="T242" s="224">
        <v>0</v>
      </c>
      <c r="U242" s="224">
        <v>0</v>
      </c>
      <c r="V242" s="224">
        <v>0</v>
      </c>
      <c r="W242" s="224">
        <v>0</v>
      </c>
      <c r="X242" s="224">
        <v>0</v>
      </c>
      <c r="Y242" s="224">
        <v>0</v>
      </c>
      <c r="Z242" s="224">
        <v>0</v>
      </c>
      <c r="AA242" s="224">
        <v>0</v>
      </c>
      <c r="AB242" s="304">
        <v>0</v>
      </c>
      <c r="AC242" s="304">
        <v>0</v>
      </c>
    </row>
    <row r="243" spans="1:29" ht="78.75" hidden="1">
      <c r="A243" s="92" t="s">
        <v>697</v>
      </c>
      <c r="B243" s="292" t="s">
        <v>698</v>
      </c>
      <c r="C243" s="153"/>
      <c r="D243" s="357" t="s">
        <v>42</v>
      </c>
      <c r="E243" s="357" t="s">
        <v>62</v>
      </c>
      <c r="F243" s="207">
        <v>0</v>
      </c>
      <c r="G243" s="207">
        <v>0</v>
      </c>
      <c r="H243" s="208">
        <v>0</v>
      </c>
      <c r="I243" s="208">
        <v>0</v>
      </c>
      <c r="J243" s="208">
        <v>0</v>
      </c>
      <c r="K243" s="208">
        <v>0</v>
      </c>
      <c r="L243" s="208">
        <v>0</v>
      </c>
      <c r="M243" s="208">
        <v>0</v>
      </c>
      <c r="N243" s="208">
        <v>0</v>
      </c>
      <c r="O243" s="208">
        <v>0</v>
      </c>
      <c r="P243" s="207">
        <v>0</v>
      </c>
      <c r="Q243" s="207">
        <v>0</v>
      </c>
      <c r="R243" s="207">
        <v>0</v>
      </c>
      <c r="S243" s="207">
        <v>0</v>
      </c>
      <c r="T243" s="208">
        <v>0</v>
      </c>
      <c r="U243" s="208">
        <v>0</v>
      </c>
      <c r="V243" s="208">
        <v>0</v>
      </c>
      <c r="W243" s="208">
        <v>0</v>
      </c>
      <c r="X243" s="208">
        <v>0</v>
      </c>
      <c r="Y243" s="208">
        <v>0</v>
      </c>
      <c r="Z243" s="208">
        <v>0</v>
      </c>
      <c r="AA243" s="208">
        <v>0</v>
      </c>
      <c r="AB243" s="207">
        <v>0</v>
      </c>
      <c r="AC243" s="207">
        <v>0</v>
      </c>
    </row>
    <row r="244" spans="1:29" ht="90" hidden="1">
      <c r="A244" s="92" t="s">
        <v>699</v>
      </c>
      <c r="B244" s="292" t="s">
        <v>700</v>
      </c>
      <c r="C244" s="113"/>
      <c r="D244" s="358" t="s">
        <v>42</v>
      </c>
      <c r="E244" s="361" t="s">
        <v>62</v>
      </c>
      <c r="F244" s="208">
        <v>0</v>
      </c>
      <c r="G244" s="208">
        <v>0</v>
      </c>
      <c r="H244" s="208">
        <v>0</v>
      </c>
      <c r="I244" s="208">
        <v>0</v>
      </c>
      <c r="J244" s="208">
        <v>0</v>
      </c>
      <c r="K244" s="208">
        <v>0</v>
      </c>
      <c r="L244" s="208">
        <v>0</v>
      </c>
      <c r="M244" s="208">
        <v>0</v>
      </c>
      <c r="N244" s="208">
        <v>0</v>
      </c>
      <c r="O244" s="208">
        <v>0</v>
      </c>
      <c r="P244" s="208">
        <v>0</v>
      </c>
      <c r="Q244" s="208">
        <v>0</v>
      </c>
      <c r="R244" s="208">
        <v>0</v>
      </c>
      <c r="S244" s="208">
        <v>0</v>
      </c>
      <c r="T244" s="208">
        <v>0</v>
      </c>
      <c r="U244" s="208">
        <v>0</v>
      </c>
      <c r="V244" s="208">
        <v>0</v>
      </c>
      <c r="W244" s="208">
        <v>0</v>
      </c>
      <c r="X244" s="208">
        <v>0</v>
      </c>
      <c r="Y244" s="208">
        <v>0</v>
      </c>
      <c r="Z244" s="208">
        <v>0</v>
      </c>
      <c r="AA244" s="208">
        <v>0</v>
      </c>
      <c r="AB244" s="208">
        <v>0</v>
      </c>
      <c r="AC244" s="208">
        <v>0</v>
      </c>
    </row>
    <row r="245" spans="1:29" ht="33.75" hidden="1">
      <c r="A245" s="92" t="s">
        <v>701</v>
      </c>
      <c r="B245" s="129" t="s">
        <v>702</v>
      </c>
      <c r="C245" s="153"/>
      <c r="D245" s="358" t="s">
        <v>703</v>
      </c>
      <c r="E245" s="358" t="s">
        <v>62</v>
      </c>
      <c r="F245" s="208">
        <v>0</v>
      </c>
      <c r="G245" s="208">
        <v>0</v>
      </c>
      <c r="H245" s="208">
        <v>0</v>
      </c>
      <c r="I245" s="208">
        <v>0</v>
      </c>
      <c r="J245" s="208">
        <v>0</v>
      </c>
      <c r="K245" s="208">
        <v>0</v>
      </c>
      <c r="L245" s="208">
        <v>0</v>
      </c>
      <c r="M245" s="208">
        <v>0</v>
      </c>
      <c r="N245" s="208">
        <v>0</v>
      </c>
      <c r="O245" s="208">
        <v>0</v>
      </c>
      <c r="P245" s="208">
        <v>0</v>
      </c>
      <c r="Q245" s="208">
        <v>0</v>
      </c>
      <c r="R245" s="208">
        <v>0</v>
      </c>
      <c r="S245" s="208">
        <v>0</v>
      </c>
      <c r="T245" s="208">
        <v>0</v>
      </c>
      <c r="U245" s="208">
        <v>0</v>
      </c>
      <c r="V245" s="208">
        <v>0</v>
      </c>
      <c r="W245" s="208">
        <v>0</v>
      </c>
      <c r="X245" s="208">
        <v>0</v>
      </c>
      <c r="Y245" s="208">
        <v>0</v>
      </c>
      <c r="Z245" s="208">
        <v>0</v>
      </c>
      <c r="AA245" s="208">
        <v>0</v>
      </c>
      <c r="AB245" s="208">
        <v>0</v>
      </c>
      <c r="AC245" s="208">
        <v>0</v>
      </c>
    </row>
    <row r="246" spans="1:29" ht="14.25" hidden="1">
      <c r="A246" s="127" t="s">
        <v>1268</v>
      </c>
      <c r="B246" s="108"/>
      <c r="C246" s="153"/>
      <c r="D246" s="360"/>
      <c r="E246" s="360"/>
      <c r="F246" s="240"/>
      <c r="G246" s="212"/>
      <c r="H246" s="241"/>
      <c r="I246" s="230"/>
      <c r="J246" s="212"/>
      <c r="K246" s="230"/>
      <c r="L246" s="230"/>
      <c r="M246" s="212"/>
      <c r="N246" s="230"/>
      <c r="O246" s="212"/>
      <c r="P246" s="230"/>
      <c r="Q246" s="230"/>
      <c r="R246" s="240"/>
      <c r="S246" s="230"/>
      <c r="T246" s="230"/>
      <c r="U246" s="212"/>
      <c r="V246" s="230"/>
      <c r="W246" s="212"/>
      <c r="X246" s="230"/>
      <c r="Y246" s="230"/>
      <c r="Z246" s="212"/>
      <c r="AA246" s="230"/>
      <c r="AB246" s="230"/>
      <c r="AC246" s="212"/>
    </row>
    <row r="247" spans="1:29" ht="22.5" hidden="1">
      <c r="A247" s="170" t="s">
        <v>704</v>
      </c>
      <c r="B247" s="111" t="s">
        <v>705</v>
      </c>
      <c r="C247" s="104"/>
      <c r="D247" s="361" t="s">
        <v>706</v>
      </c>
      <c r="E247" s="361" t="s">
        <v>62</v>
      </c>
      <c r="F247" s="242"/>
      <c r="G247" s="208" t="s">
        <v>1037</v>
      </c>
      <c r="H247" s="208"/>
      <c r="I247" s="208" t="s">
        <v>1037</v>
      </c>
      <c r="J247" s="208"/>
      <c r="K247" s="208" t="s">
        <v>1037</v>
      </c>
      <c r="L247" s="208"/>
      <c r="M247" s="208" t="s">
        <v>1037</v>
      </c>
      <c r="N247" s="208"/>
      <c r="O247" s="208" t="s">
        <v>1037</v>
      </c>
      <c r="P247" s="208"/>
      <c r="Q247" s="208" t="s">
        <v>1037</v>
      </c>
      <c r="R247" s="242"/>
      <c r="S247" s="208" t="s">
        <v>1037</v>
      </c>
      <c r="T247" s="208"/>
      <c r="U247" s="208" t="s">
        <v>1037</v>
      </c>
      <c r="V247" s="208"/>
      <c r="W247" s="208" t="s">
        <v>1037</v>
      </c>
      <c r="X247" s="208"/>
      <c r="Y247" s="208" t="s">
        <v>1037</v>
      </c>
      <c r="Z247" s="208"/>
      <c r="AA247" s="208" t="s">
        <v>1037</v>
      </c>
      <c r="AB247" s="208"/>
      <c r="AC247" s="208" t="s">
        <v>1037</v>
      </c>
    </row>
    <row r="248" spans="1:29" ht="33.75" hidden="1">
      <c r="A248" s="170" t="s">
        <v>707</v>
      </c>
      <c r="B248" s="112" t="s">
        <v>708</v>
      </c>
      <c r="C248" s="116"/>
      <c r="D248" s="358" t="s">
        <v>42</v>
      </c>
      <c r="E248" s="358" t="s">
        <v>62</v>
      </c>
      <c r="F248" s="243"/>
      <c r="G248" s="207" t="s">
        <v>1037</v>
      </c>
      <c r="H248" s="207"/>
      <c r="I248" s="207" t="s">
        <v>1037</v>
      </c>
      <c r="J248" s="207"/>
      <c r="K248" s="207" t="s">
        <v>1037</v>
      </c>
      <c r="L248" s="207"/>
      <c r="M248" s="207" t="s">
        <v>1037</v>
      </c>
      <c r="N248" s="207"/>
      <c r="O248" s="207" t="s">
        <v>1037</v>
      </c>
      <c r="P248" s="207"/>
      <c r="Q248" s="207" t="s">
        <v>1037</v>
      </c>
      <c r="R248" s="243"/>
      <c r="S248" s="207" t="s">
        <v>1037</v>
      </c>
      <c r="T248" s="207"/>
      <c r="U248" s="207" t="s">
        <v>1037</v>
      </c>
      <c r="V248" s="207"/>
      <c r="W248" s="207" t="s">
        <v>1037</v>
      </c>
      <c r="X248" s="207"/>
      <c r="Y248" s="207" t="s">
        <v>1037</v>
      </c>
      <c r="Z248" s="207"/>
      <c r="AA248" s="207" t="s">
        <v>1037</v>
      </c>
      <c r="AB248" s="207"/>
      <c r="AC248" s="207" t="s">
        <v>1037</v>
      </c>
    </row>
    <row r="249" spans="1:29" ht="14.25" hidden="1">
      <c r="A249" s="167" t="s">
        <v>753</v>
      </c>
      <c r="B249" s="100"/>
      <c r="C249" s="380"/>
      <c r="D249" s="516" t="s">
        <v>42</v>
      </c>
      <c r="E249" s="362"/>
      <c r="F249" s="240"/>
      <c r="G249" s="230"/>
      <c r="H249" s="212"/>
      <c r="I249" s="230"/>
      <c r="J249" s="514"/>
      <c r="K249" s="514" t="s">
        <v>1037</v>
      </c>
      <c r="L249" s="514"/>
      <c r="M249" s="514" t="s">
        <v>1037</v>
      </c>
      <c r="N249" s="514"/>
      <c r="O249" s="514" t="s">
        <v>1037</v>
      </c>
      <c r="P249" s="514"/>
      <c r="Q249" s="514" t="s">
        <v>1037</v>
      </c>
      <c r="R249" s="514"/>
      <c r="S249" s="514" t="s">
        <v>1037</v>
      </c>
      <c r="T249" s="212"/>
      <c r="U249" s="230"/>
      <c r="V249" s="212"/>
      <c r="W249" s="230"/>
      <c r="X249" s="212"/>
      <c r="Y249" s="230"/>
      <c r="Z249" s="212"/>
      <c r="AA249" s="230"/>
      <c r="AB249" s="230"/>
      <c r="AC249" s="212"/>
    </row>
    <row r="250" spans="1:29" ht="22.5" hidden="1">
      <c r="A250" s="167" t="s">
        <v>709</v>
      </c>
      <c r="B250" s="99" t="s">
        <v>710</v>
      </c>
      <c r="C250" s="104">
        <v>661</v>
      </c>
      <c r="D250" s="517"/>
      <c r="E250" s="109" t="s">
        <v>711</v>
      </c>
      <c r="F250" s="242"/>
      <c r="G250" s="208" t="s">
        <v>1037</v>
      </c>
      <c r="H250" s="208"/>
      <c r="I250" s="208" t="s">
        <v>1037</v>
      </c>
      <c r="J250" s="515"/>
      <c r="K250" s="515"/>
      <c r="L250" s="515"/>
      <c r="M250" s="515"/>
      <c r="N250" s="515"/>
      <c r="O250" s="515"/>
      <c r="P250" s="515"/>
      <c r="Q250" s="515"/>
      <c r="R250" s="515"/>
      <c r="S250" s="515"/>
      <c r="T250" s="208"/>
      <c r="U250" s="208" t="s">
        <v>1037</v>
      </c>
      <c r="V250" s="208"/>
      <c r="W250" s="208" t="s">
        <v>1037</v>
      </c>
      <c r="X250" s="208"/>
      <c r="Y250" s="208" t="s">
        <v>1037</v>
      </c>
      <c r="Z250" s="208"/>
      <c r="AA250" s="208" t="s">
        <v>1037</v>
      </c>
      <c r="AB250" s="208"/>
      <c r="AC250" s="208" t="s">
        <v>1037</v>
      </c>
    </row>
    <row r="251" spans="1:29" ht="14.25" hidden="1">
      <c r="A251" s="167" t="s">
        <v>753</v>
      </c>
      <c r="B251" s="95"/>
      <c r="C251" s="121"/>
      <c r="D251" s="358" t="s">
        <v>42</v>
      </c>
      <c r="E251" s="109" t="s">
        <v>711</v>
      </c>
      <c r="F251" s="240"/>
      <c r="G251" s="230"/>
      <c r="H251" s="212"/>
      <c r="I251" s="230"/>
      <c r="J251" s="294"/>
      <c r="K251" s="208" t="s">
        <v>1037</v>
      </c>
      <c r="L251" s="294"/>
      <c r="M251" s="208" t="s">
        <v>1037</v>
      </c>
      <c r="N251" s="294"/>
      <c r="O251" s="207" t="s">
        <v>1037</v>
      </c>
      <c r="P251" s="294"/>
      <c r="Q251" s="207" t="s">
        <v>1037</v>
      </c>
      <c r="R251" s="294"/>
      <c r="S251" s="208" t="s">
        <v>1037</v>
      </c>
      <c r="T251" s="230"/>
      <c r="U251" s="212"/>
      <c r="V251" s="230"/>
      <c r="W251" s="212"/>
      <c r="X251" s="230"/>
      <c r="Y251" s="230"/>
      <c r="Z251" s="212"/>
      <c r="AA251" s="212"/>
      <c r="AB251" s="230"/>
      <c r="AC251" s="212"/>
    </row>
    <row r="252" spans="1:29" ht="14.25" hidden="1">
      <c r="A252" s="167" t="s">
        <v>712</v>
      </c>
      <c r="B252" s="99" t="s">
        <v>713</v>
      </c>
      <c r="C252" s="104">
        <v>662</v>
      </c>
      <c r="D252" s="358" t="s">
        <v>42</v>
      </c>
      <c r="E252" s="109" t="s">
        <v>711</v>
      </c>
      <c r="F252" s="242"/>
      <c r="G252" s="208" t="s">
        <v>1037</v>
      </c>
      <c r="H252" s="208"/>
      <c r="I252" s="208" t="s">
        <v>1037</v>
      </c>
      <c r="J252" s="294"/>
      <c r="K252" s="208" t="s">
        <v>1037</v>
      </c>
      <c r="L252" s="294"/>
      <c r="M252" s="208" t="s">
        <v>1037</v>
      </c>
      <c r="N252" s="294"/>
      <c r="O252" s="207" t="s">
        <v>1037</v>
      </c>
      <c r="P252" s="294"/>
      <c r="Q252" s="207" t="s">
        <v>1037</v>
      </c>
      <c r="R252" s="294"/>
      <c r="S252" s="208" t="s">
        <v>1037</v>
      </c>
      <c r="T252" s="208"/>
      <c r="U252" s="208" t="s">
        <v>1037</v>
      </c>
      <c r="V252" s="208"/>
      <c r="W252" s="208" t="s">
        <v>1037</v>
      </c>
      <c r="X252" s="208"/>
      <c r="Y252" s="208" t="s">
        <v>1037</v>
      </c>
      <c r="Z252" s="208"/>
      <c r="AA252" s="208" t="s">
        <v>1037</v>
      </c>
      <c r="AB252" s="208"/>
      <c r="AC252" s="208" t="s">
        <v>1037</v>
      </c>
    </row>
    <row r="253" spans="1:29" ht="22.5" hidden="1">
      <c r="A253" s="167" t="s">
        <v>714</v>
      </c>
      <c r="B253" s="106" t="s">
        <v>715</v>
      </c>
      <c r="C253" s="116">
        <v>663</v>
      </c>
      <c r="D253" s="358" t="s">
        <v>42</v>
      </c>
      <c r="E253" s="109" t="s">
        <v>711</v>
      </c>
      <c r="F253" s="243"/>
      <c r="G253" s="207" t="s">
        <v>1037</v>
      </c>
      <c r="H253" s="207"/>
      <c r="I253" s="207" t="s">
        <v>1037</v>
      </c>
      <c r="J253" s="294"/>
      <c r="K253" s="208" t="s">
        <v>1037</v>
      </c>
      <c r="L253" s="294"/>
      <c r="M253" s="208" t="s">
        <v>1037</v>
      </c>
      <c r="N253" s="294"/>
      <c r="O253" s="207" t="s">
        <v>1037</v>
      </c>
      <c r="P253" s="294"/>
      <c r="Q253" s="207" t="s">
        <v>1037</v>
      </c>
      <c r="R253" s="294"/>
      <c r="S253" s="208" t="s">
        <v>1037</v>
      </c>
      <c r="T253" s="207"/>
      <c r="U253" s="207" t="s">
        <v>1037</v>
      </c>
      <c r="V253" s="207"/>
      <c r="W253" s="207" t="s">
        <v>1037</v>
      </c>
      <c r="X253" s="207"/>
      <c r="Y253" s="207" t="s">
        <v>1037</v>
      </c>
      <c r="Z253" s="207"/>
      <c r="AA253" s="207" t="s">
        <v>1037</v>
      </c>
      <c r="AB253" s="207"/>
      <c r="AC253" s="207" t="s">
        <v>1037</v>
      </c>
    </row>
    <row r="254" spans="1:29" ht="14.25" hidden="1">
      <c r="A254" s="167" t="s">
        <v>716</v>
      </c>
      <c r="B254" s="106" t="s">
        <v>717</v>
      </c>
      <c r="C254" s="116">
        <v>664</v>
      </c>
      <c r="D254" s="358" t="s">
        <v>42</v>
      </c>
      <c r="E254" s="109" t="s">
        <v>711</v>
      </c>
      <c r="F254" s="243"/>
      <c r="G254" s="207" t="s">
        <v>1037</v>
      </c>
      <c r="H254" s="207"/>
      <c r="I254" s="207" t="s">
        <v>1037</v>
      </c>
      <c r="J254" s="294"/>
      <c r="K254" s="208" t="s">
        <v>1037</v>
      </c>
      <c r="L254" s="294"/>
      <c r="M254" s="208" t="s">
        <v>1037</v>
      </c>
      <c r="N254" s="294"/>
      <c r="O254" s="207" t="s">
        <v>1037</v>
      </c>
      <c r="P254" s="294"/>
      <c r="Q254" s="207" t="s">
        <v>1037</v>
      </c>
      <c r="R254" s="294"/>
      <c r="S254" s="208" t="s">
        <v>1037</v>
      </c>
      <c r="T254" s="207"/>
      <c r="U254" s="207" t="s">
        <v>1037</v>
      </c>
      <c r="V254" s="207"/>
      <c r="W254" s="207" t="s">
        <v>1037</v>
      </c>
      <c r="X254" s="207"/>
      <c r="Y254" s="207" t="s">
        <v>1037</v>
      </c>
      <c r="Z254" s="207"/>
      <c r="AA254" s="207" t="s">
        <v>1037</v>
      </c>
      <c r="AB254" s="207"/>
      <c r="AC254" s="207" t="s">
        <v>1037</v>
      </c>
    </row>
    <row r="255" spans="1:29" ht="14.25" hidden="1">
      <c r="A255" s="167" t="s">
        <v>718</v>
      </c>
      <c r="B255" s="106" t="s">
        <v>719</v>
      </c>
      <c r="C255" s="116">
        <v>665</v>
      </c>
      <c r="D255" s="358" t="s">
        <v>42</v>
      </c>
      <c r="E255" s="109" t="s">
        <v>711</v>
      </c>
      <c r="F255" s="243"/>
      <c r="G255" s="207" t="s">
        <v>1037</v>
      </c>
      <c r="H255" s="207"/>
      <c r="I255" s="207" t="s">
        <v>1037</v>
      </c>
      <c r="J255" s="294"/>
      <c r="K255" s="208" t="s">
        <v>1037</v>
      </c>
      <c r="L255" s="294"/>
      <c r="M255" s="208" t="s">
        <v>1037</v>
      </c>
      <c r="N255" s="294"/>
      <c r="O255" s="207" t="s">
        <v>1037</v>
      </c>
      <c r="P255" s="294"/>
      <c r="Q255" s="207" t="s">
        <v>1037</v>
      </c>
      <c r="R255" s="294"/>
      <c r="S255" s="208" t="s">
        <v>1037</v>
      </c>
      <c r="T255" s="207"/>
      <c r="U255" s="207" t="s">
        <v>1037</v>
      </c>
      <c r="V255" s="207"/>
      <c r="W255" s="207" t="s">
        <v>1037</v>
      </c>
      <c r="X255" s="207"/>
      <c r="Y255" s="207" t="s">
        <v>1037</v>
      </c>
      <c r="Z255" s="207"/>
      <c r="AA255" s="207" t="s">
        <v>1037</v>
      </c>
      <c r="AB255" s="207"/>
      <c r="AC255" s="207" t="s">
        <v>1037</v>
      </c>
    </row>
    <row r="256" spans="1:29" ht="14.25" hidden="1">
      <c r="A256" s="167" t="s">
        <v>720</v>
      </c>
      <c r="B256" s="106" t="s">
        <v>721</v>
      </c>
      <c r="C256" s="116">
        <v>666</v>
      </c>
      <c r="D256" s="358" t="s">
        <v>42</v>
      </c>
      <c r="E256" s="109" t="s">
        <v>711</v>
      </c>
      <c r="F256" s="243"/>
      <c r="G256" s="207" t="s">
        <v>1037</v>
      </c>
      <c r="H256" s="207"/>
      <c r="I256" s="207" t="s">
        <v>1037</v>
      </c>
      <c r="J256" s="294"/>
      <c r="K256" s="208" t="s">
        <v>1037</v>
      </c>
      <c r="L256" s="294"/>
      <c r="M256" s="208" t="s">
        <v>1037</v>
      </c>
      <c r="N256" s="294"/>
      <c r="O256" s="207" t="s">
        <v>1037</v>
      </c>
      <c r="P256" s="294"/>
      <c r="Q256" s="207" t="s">
        <v>1037</v>
      </c>
      <c r="R256" s="294"/>
      <c r="S256" s="208" t="s">
        <v>1037</v>
      </c>
      <c r="T256" s="207"/>
      <c r="U256" s="207" t="s">
        <v>1037</v>
      </c>
      <c r="V256" s="207"/>
      <c r="W256" s="207" t="s">
        <v>1037</v>
      </c>
      <c r="X256" s="207"/>
      <c r="Y256" s="207" t="s">
        <v>1037</v>
      </c>
      <c r="Z256" s="207"/>
      <c r="AA256" s="207" t="s">
        <v>1037</v>
      </c>
      <c r="AB256" s="207"/>
      <c r="AC256" s="207" t="s">
        <v>1037</v>
      </c>
    </row>
    <row r="257" spans="1:29" ht="14.25" hidden="1">
      <c r="A257" s="167" t="s">
        <v>722</v>
      </c>
      <c r="B257" s="106" t="s">
        <v>723</v>
      </c>
      <c r="C257" s="116">
        <v>667</v>
      </c>
      <c r="D257" s="358" t="s">
        <v>42</v>
      </c>
      <c r="E257" s="366" t="s">
        <v>62</v>
      </c>
      <c r="F257" s="243"/>
      <c r="G257" s="207" t="s">
        <v>1037</v>
      </c>
      <c r="H257" s="207"/>
      <c r="I257" s="207" t="s">
        <v>1037</v>
      </c>
      <c r="J257" s="294"/>
      <c r="K257" s="208" t="s">
        <v>1037</v>
      </c>
      <c r="L257" s="294"/>
      <c r="M257" s="208" t="s">
        <v>1037</v>
      </c>
      <c r="N257" s="294"/>
      <c r="O257" s="207" t="s">
        <v>1037</v>
      </c>
      <c r="P257" s="294"/>
      <c r="Q257" s="207" t="s">
        <v>1037</v>
      </c>
      <c r="R257" s="294"/>
      <c r="S257" s="208" t="s">
        <v>1037</v>
      </c>
      <c r="T257" s="207"/>
      <c r="U257" s="207" t="s">
        <v>1037</v>
      </c>
      <c r="V257" s="207"/>
      <c r="W257" s="207" t="s">
        <v>1037</v>
      </c>
      <c r="X257" s="207"/>
      <c r="Y257" s="207" t="s">
        <v>1037</v>
      </c>
      <c r="Z257" s="207"/>
      <c r="AA257" s="207" t="s">
        <v>1037</v>
      </c>
      <c r="AB257" s="207"/>
      <c r="AC257" s="207" t="s">
        <v>1037</v>
      </c>
    </row>
    <row r="258" spans="1:29" ht="33.75" hidden="1">
      <c r="A258" s="170" t="s">
        <v>724</v>
      </c>
      <c r="B258" s="112" t="s">
        <v>725</v>
      </c>
      <c r="C258" s="116"/>
      <c r="D258" s="358" t="s">
        <v>42</v>
      </c>
      <c r="E258" s="358" t="s">
        <v>62</v>
      </c>
      <c r="F258" s="243"/>
      <c r="G258" s="207" t="s">
        <v>1037</v>
      </c>
      <c r="H258" s="207"/>
      <c r="I258" s="207" t="s">
        <v>1037</v>
      </c>
      <c r="J258" s="207"/>
      <c r="K258" s="207" t="s">
        <v>1037</v>
      </c>
      <c r="L258" s="207"/>
      <c r="M258" s="207" t="s">
        <v>1037</v>
      </c>
      <c r="N258" s="207"/>
      <c r="O258" s="207" t="s">
        <v>1037</v>
      </c>
      <c r="P258" s="207"/>
      <c r="Q258" s="207" t="s">
        <v>1037</v>
      </c>
      <c r="R258" s="243"/>
      <c r="S258" s="207" t="s">
        <v>1037</v>
      </c>
      <c r="T258" s="207"/>
      <c r="U258" s="207" t="s">
        <v>1037</v>
      </c>
      <c r="V258" s="207"/>
      <c r="W258" s="207" t="s">
        <v>1037</v>
      </c>
      <c r="X258" s="207"/>
      <c r="Y258" s="207" t="s">
        <v>1037</v>
      </c>
      <c r="Z258" s="207"/>
      <c r="AA258" s="207" t="s">
        <v>1037</v>
      </c>
      <c r="AB258" s="207"/>
      <c r="AC258" s="207" t="s">
        <v>1037</v>
      </c>
    </row>
    <row r="259" spans="1:29" ht="14.25" hidden="1">
      <c r="A259" s="167" t="s">
        <v>753</v>
      </c>
      <c r="B259" s="95"/>
      <c r="C259" s="121"/>
      <c r="D259" s="516" t="s">
        <v>42</v>
      </c>
      <c r="E259" s="364"/>
      <c r="F259" s="240"/>
      <c r="G259" s="230"/>
      <c r="H259" s="212"/>
      <c r="I259" s="230"/>
      <c r="J259" s="514"/>
      <c r="K259" s="514" t="s">
        <v>1037</v>
      </c>
      <c r="L259" s="514"/>
      <c r="M259" s="514" t="s">
        <v>1037</v>
      </c>
      <c r="N259" s="514"/>
      <c r="O259" s="514" t="s">
        <v>1037</v>
      </c>
      <c r="P259" s="514"/>
      <c r="Q259" s="514" t="s">
        <v>1037</v>
      </c>
      <c r="R259" s="514"/>
      <c r="S259" s="514" t="s">
        <v>1037</v>
      </c>
      <c r="T259" s="212"/>
      <c r="U259" s="230"/>
      <c r="V259" s="230"/>
      <c r="W259" s="212"/>
      <c r="X259" s="230"/>
      <c r="Y259" s="212"/>
      <c r="Z259" s="230"/>
      <c r="AA259" s="212"/>
      <c r="AB259" s="230"/>
      <c r="AC259" s="212"/>
    </row>
    <row r="260" spans="1:29" ht="22.5" hidden="1">
      <c r="A260" s="167" t="s">
        <v>726</v>
      </c>
      <c r="B260" s="99" t="s">
        <v>727</v>
      </c>
      <c r="C260" s="104">
        <v>671</v>
      </c>
      <c r="D260" s="517"/>
      <c r="E260" s="109" t="s">
        <v>711</v>
      </c>
      <c r="F260" s="242"/>
      <c r="G260" s="208" t="s">
        <v>1037</v>
      </c>
      <c r="H260" s="208"/>
      <c r="I260" s="208" t="s">
        <v>1037</v>
      </c>
      <c r="J260" s="515"/>
      <c r="K260" s="515"/>
      <c r="L260" s="515"/>
      <c r="M260" s="515"/>
      <c r="N260" s="515"/>
      <c r="O260" s="515"/>
      <c r="P260" s="515"/>
      <c r="Q260" s="515"/>
      <c r="R260" s="515"/>
      <c r="S260" s="515"/>
      <c r="T260" s="208"/>
      <c r="U260" s="208" t="s">
        <v>1037</v>
      </c>
      <c r="V260" s="208"/>
      <c r="W260" s="208" t="s">
        <v>1037</v>
      </c>
      <c r="X260" s="208"/>
      <c r="Y260" s="208" t="s">
        <v>1037</v>
      </c>
      <c r="Z260" s="208"/>
      <c r="AA260" s="208" t="s">
        <v>1037</v>
      </c>
      <c r="AB260" s="208"/>
      <c r="AC260" s="208" t="s">
        <v>1037</v>
      </c>
    </row>
    <row r="261" spans="1:29" ht="14.25" hidden="1">
      <c r="A261" s="167" t="s">
        <v>753</v>
      </c>
      <c r="B261" s="95"/>
      <c r="C261" s="121"/>
      <c r="D261" s="516" t="s">
        <v>42</v>
      </c>
      <c r="E261" s="500" t="s">
        <v>711</v>
      </c>
      <c r="F261" s="381"/>
      <c r="G261" s="212"/>
      <c r="H261" s="230"/>
      <c r="I261" s="230"/>
      <c r="J261" s="514"/>
      <c r="K261" s="514" t="s">
        <v>1037</v>
      </c>
      <c r="L261" s="514"/>
      <c r="M261" s="514" t="s">
        <v>1037</v>
      </c>
      <c r="N261" s="514"/>
      <c r="O261" s="514" t="s">
        <v>1037</v>
      </c>
      <c r="P261" s="514"/>
      <c r="Q261" s="514" t="s">
        <v>1037</v>
      </c>
      <c r="R261" s="514"/>
      <c r="S261" s="514" t="s">
        <v>1037</v>
      </c>
      <c r="T261" s="230"/>
      <c r="U261" s="212"/>
      <c r="V261" s="230"/>
      <c r="W261" s="212"/>
      <c r="X261" s="230"/>
      <c r="Y261" s="212"/>
      <c r="Z261" s="230"/>
      <c r="AA261" s="230"/>
      <c r="AB261" s="212"/>
      <c r="AC261" s="212"/>
    </row>
    <row r="262" spans="1:29" ht="14.25" hidden="1">
      <c r="A262" s="167" t="s">
        <v>728</v>
      </c>
      <c r="B262" s="99" t="s">
        <v>729</v>
      </c>
      <c r="C262" s="104">
        <v>672</v>
      </c>
      <c r="D262" s="517"/>
      <c r="E262" s="501"/>
      <c r="F262" s="242"/>
      <c r="G262" s="208" t="s">
        <v>1037</v>
      </c>
      <c r="H262" s="208"/>
      <c r="I262" s="208" t="s">
        <v>1037</v>
      </c>
      <c r="J262" s="515"/>
      <c r="K262" s="515"/>
      <c r="L262" s="515"/>
      <c r="M262" s="515"/>
      <c r="N262" s="515"/>
      <c r="O262" s="515"/>
      <c r="P262" s="515"/>
      <c r="Q262" s="515"/>
      <c r="R262" s="515"/>
      <c r="S262" s="515"/>
      <c r="T262" s="208"/>
      <c r="U262" s="208" t="s">
        <v>1037</v>
      </c>
      <c r="V262" s="208"/>
      <c r="W262" s="208" t="s">
        <v>1037</v>
      </c>
      <c r="X262" s="208"/>
      <c r="Y262" s="208" t="s">
        <v>1037</v>
      </c>
      <c r="Z262" s="208"/>
      <c r="AA262" s="208" t="s">
        <v>1037</v>
      </c>
      <c r="AB262" s="208"/>
      <c r="AC262" s="208" t="s">
        <v>1037</v>
      </c>
    </row>
    <row r="263" spans="1:29" ht="22.5" hidden="1">
      <c r="A263" s="167" t="s">
        <v>714</v>
      </c>
      <c r="B263" s="106" t="s">
        <v>730</v>
      </c>
      <c r="C263" s="116">
        <v>673</v>
      </c>
      <c r="D263" s="358" t="s">
        <v>42</v>
      </c>
      <c r="E263" s="109" t="s">
        <v>711</v>
      </c>
      <c r="F263" s="243"/>
      <c r="G263" s="207" t="s">
        <v>1037</v>
      </c>
      <c r="H263" s="207"/>
      <c r="I263" s="207" t="s">
        <v>1037</v>
      </c>
      <c r="J263" s="294"/>
      <c r="K263" s="208" t="s">
        <v>1037</v>
      </c>
      <c r="L263" s="294"/>
      <c r="M263" s="208" t="s">
        <v>1037</v>
      </c>
      <c r="N263" s="294"/>
      <c r="O263" s="208" t="s">
        <v>1037</v>
      </c>
      <c r="P263" s="294"/>
      <c r="Q263" s="208" t="s">
        <v>1037</v>
      </c>
      <c r="R263" s="294"/>
      <c r="S263" s="208" t="s">
        <v>1037</v>
      </c>
      <c r="T263" s="207"/>
      <c r="U263" s="207" t="s">
        <v>1037</v>
      </c>
      <c r="V263" s="207"/>
      <c r="W263" s="207" t="s">
        <v>1037</v>
      </c>
      <c r="X263" s="207"/>
      <c r="Y263" s="207" t="s">
        <v>1037</v>
      </c>
      <c r="Z263" s="207"/>
      <c r="AA263" s="207" t="s">
        <v>1037</v>
      </c>
      <c r="AB263" s="207"/>
      <c r="AC263" s="207" t="s">
        <v>1037</v>
      </c>
    </row>
    <row r="264" spans="1:29" ht="14.25" hidden="1">
      <c r="A264" s="167" t="s">
        <v>718</v>
      </c>
      <c r="B264" s="106" t="s">
        <v>1117</v>
      </c>
      <c r="C264" s="116">
        <v>674</v>
      </c>
      <c r="D264" s="358" t="s">
        <v>42</v>
      </c>
      <c r="E264" s="109" t="s">
        <v>711</v>
      </c>
      <c r="F264" s="243"/>
      <c r="G264" s="207" t="s">
        <v>1037</v>
      </c>
      <c r="H264" s="207"/>
      <c r="I264" s="207" t="s">
        <v>1037</v>
      </c>
      <c r="J264" s="294"/>
      <c r="K264" s="208" t="s">
        <v>1037</v>
      </c>
      <c r="L264" s="294"/>
      <c r="M264" s="208" t="s">
        <v>1037</v>
      </c>
      <c r="N264" s="294"/>
      <c r="O264" s="208" t="s">
        <v>1037</v>
      </c>
      <c r="P264" s="294"/>
      <c r="Q264" s="208" t="s">
        <v>1037</v>
      </c>
      <c r="R264" s="294"/>
      <c r="S264" s="208" t="s">
        <v>1037</v>
      </c>
      <c r="T264" s="207"/>
      <c r="U264" s="207" t="s">
        <v>1037</v>
      </c>
      <c r="V264" s="207"/>
      <c r="W264" s="207" t="s">
        <v>1037</v>
      </c>
      <c r="X264" s="207"/>
      <c r="Y264" s="207" t="s">
        <v>1037</v>
      </c>
      <c r="Z264" s="207"/>
      <c r="AA264" s="207" t="s">
        <v>1037</v>
      </c>
      <c r="AB264" s="207"/>
      <c r="AC264" s="207" t="s">
        <v>1037</v>
      </c>
    </row>
    <row r="265" spans="1:29" ht="14.25" hidden="1">
      <c r="A265" s="167" t="s">
        <v>720</v>
      </c>
      <c r="B265" s="106" t="s">
        <v>1118</v>
      </c>
      <c r="C265" s="116">
        <v>675</v>
      </c>
      <c r="D265" s="358" t="s">
        <v>42</v>
      </c>
      <c r="E265" s="109" t="s">
        <v>711</v>
      </c>
      <c r="F265" s="243"/>
      <c r="G265" s="207" t="s">
        <v>1037</v>
      </c>
      <c r="H265" s="207"/>
      <c r="I265" s="207" t="s">
        <v>1037</v>
      </c>
      <c r="J265" s="294"/>
      <c r="K265" s="208" t="s">
        <v>1037</v>
      </c>
      <c r="L265" s="294"/>
      <c r="M265" s="208" t="s">
        <v>1037</v>
      </c>
      <c r="N265" s="294"/>
      <c r="O265" s="208" t="s">
        <v>1037</v>
      </c>
      <c r="P265" s="294"/>
      <c r="Q265" s="208" t="s">
        <v>1037</v>
      </c>
      <c r="R265" s="294"/>
      <c r="S265" s="208" t="s">
        <v>1037</v>
      </c>
      <c r="T265" s="207"/>
      <c r="U265" s="207" t="s">
        <v>1037</v>
      </c>
      <c r="V265" s="207"/>
      <c r="W265" s="207" t="s">
        <v>1037</v>
      </c>
      <c r="X265" s="207"/>
      <c r="Y265" s="207" t="s">
        <v>1037</v>
      </c>
      <c r="Z265" s="207"/>
      <c r="AA265" s="207" t="s">
        <v>1037</v>
      </c>
      <c r="AB265" s="207"/>
      <c r="AC265" s="207" t="s">
        <v>1037</v>
      </c>
    </row>
    <row r="266" spans="1:29" ht="14.25" hidden="1">
      <c r="A266" s="167" t="s">
        <v>722</v>
      </c>
      <c r="B266" s="106" t="s">
        <v>1119</v>
      </c>
      <c r="C266" s="116">
        <v>676</v>
      </c>
      <c r="D266" s="358" t="s">
        <v>42</v>
      </c>
      <c r="E266" s="366" t="s">
        <v>62</v>
      </c>
      <c r="F266" s="243"/>
      <c r="G266" s="207" t="s">
        <v>1037</v>
      </c>
      <c r="H266" s="207"/>
      <c r="I266" s="207" t="s">
        <v>1037</v>
      </c>
      <c r="J266" s="294"/>
      <c r="K266" s="208" t="s">
        <v>1037</v>
      </c>
      <c r="L266" s="294"/>
      <c r="M266" s="208" t="s">
        <v>1037</v>
      </c>
      <c r="N266" s="294"/>
      <c r="O266" s="208" t="s">
        <v>1037</v>
      </c>
      <c r="P266" s="294"/>
      <c r="Q266" s="208" t="s">
        <v>1037</v>
      </c>
      <c r="R266" s="294"/>
      <c r="S266" s="208" t="s">
        <v>1037</v>
      </c>
      <c r="T266" s="207"/>
      <c r="U266" s="207" t="s">
        <v>1037</v>
      </c>
      <c r="V266" s="207"/>
      <c r="W266" s="207" t="s">
        <v>1037</v>
      </c>
      <c r="X266" s="207"/>
      <c r="Y266" s="207" t="s">
        <v>1037</v>
      </c>
      <c r="Z266" s="207"/>
      <c r="AA266" s="207" t="s">
        <v>1037</v>
      </c>
      <c r="AB266" s="207"/>
      <c r="AC266" s="207" t="s">
        <v>1037</v>
      </c>
    </row>
    <row r="267" spans="1:29" ht="78.75" hidden="1">
      <c r="A267" s="170" t="s">
        <v>1120</v>
      </c>
      <c r="B267" s="112" t="s">
        <v>1121</v>
      </c>
      <c r="C267" s="116">
        <v>650</v>
      </c>
      <c r="D267" s="358" t="s">
        <v>42</v>
      </c>
      <c r="E267" s="358" t="s">
        <v>62</v>
      </c>
      <c r="F267" s="227"/>
      <c r="G267" s="207" t="s">
        <v>1037</v>
      </c>
      <c r="H267" s="207"/>
      <c r="I267" s="207" t="s">
        <v>1037</v>
      </c>
      <c r="J267" s="207"/>
      <c r="K267" s="207" t="s">
        <v>1037</v>
      </c>
      <c r="L267" s="207"/>
      <c r="M267" s="207" t="s">
        <v>1037</v>
      </c>
      <c r="N267" s="207"/>
      <c r="O267" s="207" t="s">
        <v>1037</v>
      </c>
      <c r="P267" s="207"/>
      <c r="Q267" s="207" t="s">
        <v>1037</v>
      </c>
      <c r="R267" s="227"/>
      <c r="S267" s="207" t="s">
        <v>1037</v>
      </c>
      <c r="T267" s="207"/>
      <c r="U267" s="207" t="s">
        <v>1037</v>
      </c>
      <c r="V267" s="207"/>
      <c r="W267" s="207" t="s">
        <v>1037</v>
      </c>
      <c r="X267" s="207"/>
      <c r="Y267" s="207" t="s">
        <v>1037</v>
      </c>
      <c r="Z267" s="207"/>
      <c r="AA267" s="207" t="s">
        <v>1037</v>
      </c>
      <c r="AB267" s="207"/>
      <c r="AC267" s="207" t="s">
        <v>1037</v>
      </c>
    </row>
    <row r="268" spans="1:29" ht="14.25" hidden="1">
      <c r="A268" s="120" t="s">
        <v>753</v>
      </c>
      <c r="B268" s="95"/>
      <c r="C268" s="121"/>
      <c r="D268" s="516" t="s">
        <v>42</v>
      </c>
      <c r="E268" s="364"/>
      <c r="F268" s="233"/>
      <c r="G268" s="230"/>
      <c r="H268" s="212"/>
      <c r="I268" s="230"/>
      <c r="J268" s="514"/>
      <c r="K268" s="514" t="s">
        <v>1037</v>
      </c>
      <c r="L268" s="514"/>
      <c r="M268" s="514" t="s">
        <v>1037</v>
      </c>
      <c r="N268" s="514"/>
      <c r="O268" s="514" t="s">
        <v>1037</v>
      </c>
      <c r="P268" s="514"/>
      <c r="Q268" s="514" t="s">
        <v>1037</v>
      </c>
      <c r="R268" s="514"/>
      <c r="S268" s="514" t="s">
        <v>1037</v>
      </c>
      <c r="T268" s="212"/>
      <c r="U268" s="230"/>
      <c r="V268" s="212"/>
      <c r="W268" s="230"/>
      <c r="X268" s="212"/>
      <c r="Y268" s="230"/>
      <c r="Z268" s="212"/>
      <c r="AA268" s="230"/>
      <c r="AB268" s="212"/>
      <c r="AC268" s="212"/>
    </row>
    <row r="269" spans="1:29" ht="22.5" hidden="1">
      <c r="A269" s="167" t="s">
        <v>709</v>
      </c>
      <c r="B269" s="99" t="s">
        <v>1122</v>
      </c>
      <c r="C269" s="104">
        <v>651</v>
      </c>
      <c r="D269" s="517"/>
      <c r="E269" s="109" t="s">
        <v>711</v>
      </c>
      <c r="F269" s="236"/>
      <c r="G269" s="208" t="s">
        <v>1037</v>
      </c>
      <c r="H269" s="208"/>
      <c r="I269" s="208" t="s">
        <v>1037</v>
      </c>
      <c r="J269" s="515"/>
      <c r="K269" s="515"/>
      <c r="L269" s="515"/>
      <c r="M269" s="515"/>
      <c r="N269" s="515"/>
      <c r="O269" s="515"/>
      <c r="P269" s="515"/>
      <c r="Q269" s="515"/>
      <c r="R269" s="515"/>
      <c r="S269" s="515"/>
      <c r="T269" s="208"/>
      <c r="U269" s="208" t="s">
        <v>1037</v>
      </c>
      <c r="V269" s="208"/>
      <c r="W269" s="208" t="s">
        <v>1037</v>
      </c>
      <c r="X269" s="208"/>
      <c r="Y269" s="208" t="s">
        <v>1037</v>
      </c>
      <c r="Z269" s="208"/>
      <c r="AA269" s="208" t="s">
        <v>1037</v>
      </c>
      <c r="AB269" s="208"/>
      <c r="AC269" s="208" t="s">
        <v>1037</v>
      </c>
    </row>
    <row r="270" spans="1:29" ht="14.25" hidden="1">
      <c r="A270" s="167" t="s">
        <v>753</v>
      </c>
      <c r="B270" s="95"/>
      <c r="C270" s="121"/>
      <c r="D270" s="516" t="s">
        <v>42</v>
      </c>
      <c r="E270" s="500" t="s">
        <v>711</v>
      </c>
      <c r="F270" s="233"/>
      <c r="G270" s="230"/>
      <c r="H270" s="212"/>
      <c r="I270" s="230"/>
      <c r="J270" s="514"/>
      <c r="K270" s="514" t="s">
        <v>1037</v>
      </c>
      <c r="L270" s="514"/>
      <c r="M270" s="514" t="s">
        <v>1037</v>
      </c>
      <c r="N270" s="514"/>
      <c r="O270" s="514" t="s">
        <v>1037</v>
      </c>
      <c r="P270" s="514"/>
      <c r="Q270" s="514" t="s">
        <v>1037</v>
      </c>
      <c r="R270" s="514"/>
      <c r="S270" s="514" t="s">
        <v>1037</v>
      </c>
      <c r="T270" s="212"/>
      <c r="U270" s="230"/>
      <c r="V270" s="212"/>
      <c r="W270" s="230"/>
      <c r="X270" s="212"/>
      <c r="Y270" s="230"/>
      <c r="Z270" s="212"/>
      <c r="AA270" s="230"/>
      <c r="AB270" s="212"/>
      <c r="AC270" s="212"/>
    </row>
    <row r="271" spans="1:29" ht="14.25" hidden="1">
      <c r="A271" s="167" t="s">
        <v>712</v>
      </c>
      <c r="B271" s="99" t="s">
        <v>1123</v>
      </c>
      <c r="C271" s="104">
        <v>652</v>
      </c>
      <c r="D271" s="517"/>
      <c r="E271" s="501"/>
      <c r="F271" s="236"/>
      <c r="G271" s="208" t="s">
        <v>1037</v>
      </c>
      <c r="H271" s="208"/>
      <c r="I271" s="208" t="s">
        <v>1037</v>
      </c>
      <c r="J271" s="515"/>
      <c r="K271" s="515"/>
      <c r="L271" s="515"/>
      <c r="M271" s="515"/>
      <c r="N271" s="515"/>
      <c r="O271" s="515"/>
      <c r="P271" s="515"/>
      <c r="Q271" s="515"/>
      <c r="R271" s="515"/>
      <c r="S271" s="515"/>
      <c r="T271" s="208"/>
      <c r="U271" s="208" t="s">
        <v>1037</v>
      </c>
      <c r="V271" s="208"/>
      <c r="W271" s="208" t="s">
        <v>1037</v>
      </c>
      <c r="X271" s="208"/>
      <c r="Y271" s="208" t="s">
        <v>1037</v>
      </c>
      <c r="Z271" s="208"/>
      <c r="AA271" s="208" t="s">
        <v>1037</v>
      </c>
      <c r="AB271" s="208"/>
      <c r="AC271" s="208" t="s">
        <v>1037</v>
      </c>
    </row>
    <row r="272" spans="1:29" ht="22.5" hidden="1">
      <c r="A272" s="167" t="s">
        <v>714</v>
      </c>
      <c r="B272" s="106" t="s">
        <v>1124</v>
      </c>
      <c r="C272" s="116">
        <v>653</v>
      </c>
      <c r="D272" s="358" t="s">
        <v>42</v>
      </c>
      <c r="E272" s="109" t="s">
        <v>711</v>
      </c>
      <c r="F272" s="227"/>
      <c r="G272" s="207" t="s">
        <v>1037</v>
      </c>
      <c r="H272" s="207"/>
      <c r="I272" s="207" t="s">
        <v>1037</v>
      </c>
      <c r="J272" s="294"/>
      <c r="K272" s="208" t="s">
        <v>1037</v>
      </c>
      <c r="L272" s="294"/>
      <c r="M272" s="208" t="s">
        <v>1037</v>
      </c>
      <c r="N272" s="294"/>
      <c r="O272" s="208" t="s">
        <v>1037</v>
      </c>
      <c r="P272" s="294"/>
      <c r="Q272" s="208" t="s">
        <v>1037</v>
      </c>
      <c r="R272" s="294"/>
      <c r="S272" s="208" t="s">
        <v>1037</v>
      </c>
      <c r="T272" s="207"/>
      <c r="U272" s="207" t="s">
        <v>1037</v>
      </c>
      <c r="V272" s="207"/>
      <c r="W272" s="207" t="s">
        <v>1037</v>
      </c>
      <c r="X272" s="207"/>
      <c r="Y272" s="207" t="s">
        <v>1037</v>
      </c>
      <c r="Z272" s="207"/>
      <c r="AA272" s="207" t="s">
        <v>1037</v>
      </c>
      <c r="AB272" s="207"/>
      <c r="AC272" s="207" t="s">
        <v>1037</v>
      </c>
    </row>
    <row r="273" spans="1:29" ht="14.25" hidden="1">
      <c r="A273" s="167" t="s">
        <v>718</v>
      </c>
      <c r="B273" s="106" t="s">
        <v>1125</v>
      </c>
      <c r="C273" s="116">
        <v>654</v>
      </c>
      <c r="D273" s="358" t="s">
        <v>42</v>
      </c>
      <c r="E273" s="109" t="s">
        <v>711</v>
      </c>
      <c r="F273" s="227"/>
      <c r="G273" s="207" t="s">
        <v>1037</v>
      </c>
      <c r="H273" s="207"/>
      <c r="I273" s="207" t="s">
        <v>1037</v>
      </c>
      <c r="J273" s="294"/>
      <c r="K273" s="208" t="s">
        <v>1037</v>
      </c>
      <c r="L273" s="294"/>
      <c r="M273" s="208" t="s">
        <v>1037</v>
      </c>
      <c r="N273" s="294"/>
      <c r="O273" s="208" t="s">
        <v>1037</v>
      </c>
      <c r="P273" s="294"/>
      <c r="Q273" s="208" t="s">
        <v>1037</v>
      </c>
      <c r="R273" s="294"/>
      <c r="S273" s="208" t="s">
        <v>1037</v>
      </c>
      <c r="T273" s="207"/>
      <c r="U273" s="207" t="s">
        <v>1037</v>
      </c>
      <c r="V273" s="207"/>
      <c r="W273" s="207" t="s">
        <v>1037</v>
      </c>
      <c r="X273" s="207"/>
      <c r="Y273" s="207" t="s">
        <v>1037</v>
      </c>
      <c r="Z273" s="207"/>
      <c r="AA273" s="207" t="s">
        <v>1037</v>
      </c>
      <c r="AB273" s="207"/>
      <c r="AC273" s="207" t="s">
        <v>1037</v>
      </c>
    </row>
    <row r="274" spans="1:29" ht="14.25" hidden="1">
      <c r="A274" s="167" t="s">
        <v>728</v>
      </c>
      <c r="B274" s="106" t="s">
        <v>1126</v>
      </c>
      <c r="C274" s="116">
        <v>655</v>
      </c>
      <c r="D274" s="358" t="s">
        <v>42</v>
      </c>
      <c r="E274" s="109" t="s">
        <v>711</v>
      </c>
      <c r="F274" s="227"/>
      <c r="G274" s="207" t="s">
        <v>1037</v>
      </c>
      <c r="H274" s="207"/>
      <c r="I274" s="207" t="s">
        <v>1037</v>
      </c>
      <c r="J274" s="294"/>
      <c r="K274" s="208" t="s">
        <v>1037</v>
      </c>
      <c r="L274" s="294"/>
      <c r="M274" s="208" t="s">
        <v>1037</v>
      </c>
      <c r="N274" s="294"/>
      <c r="O274" s="208" t="s">
        <v>1037</v>
      </c>
      <c r="P274" s="294"/>
      <c r="Q274" s="208" t="s">
        <v>1037</v>
      </c>
      <c r="R274" s="294"/>
      <c r="S274" s="208" t="s">
        <v>1037</v>
      </c>
      <c r="T274" s="207"/>
      <c r="U274" s="207" t="s">
        <v>1037</v>
      </c>
      <c r="V274" s="207"/>
      <c r="W274" s="207" t="s">
        <v>1037</v>
      </c>
      <c r="X274" s="207"/>
      <c r="Y274" s="207" t="s">
        <v>1037</v>
      </c>
      <c r="Z274" s="207"/>
      <c r="AA274" s="207" t="s">
        <v>1037</v>
      </c>
      <c r="AB274" s="207"/>
      <c r="AC274" s="207" t="s">
        <v>1037</v>
      </c>
    </row>
    <row r="275" spans="1:29" ht="14.25" hidden="1">
      <c r="A275" s="167" t="s">
        <v>1127</v>
      </c>
      <c r="B275" s="106" t="s">
        <v>1128</v>
      </c>
      <c r="C275" s="116">
        <v>656</v>
      </c>
      <c r="D275" s="358" t="s">
        <v>42</v>
      </c>
      <c r="E275" s="109" t="s">
        <v>711</v>
      </c>
      <c r="F275" s="227"/>
      <c r="G275" s="207" t="s">
        <v>1037</v>
      </c>
      <c r="H275" s="207"/>
      <c r="I275" s="207" t="s">
        <v>1037</v>
      </c>
      <c r="J275" s="294"/>
      <c r="K275" s="208" t="s">
        <v>1037</v>
      </c>
      <c r="L275" s="294"/>
      <c r="M275" s="208" t="s">
        <v>1037</v>
      </c>
      <c r="N275" s="294"/>
      <c r="O275" s="208" t="s">
        <v>1037</v>
      </c>
      <c r="P275" s="294"/>
      <c r="Q275" s="208" t="s">
        <v>1037</v>
      </c>
      <c r="R275" s="294"/>
      <c r="S275" s="208" t="s">
        <v>1037</v>
      </c>
      <c r="T275" s="207"/>
      <c r="U275" s="207" t="s">
        <v>1037</v>
      </c>
      <c r="V275" s="207"/>
      <c r="W275" s="207" t="s">
        <v>1037</v>
      </c>
      <c r="X275" s="207"/>
      <c r="Y275" s="207" t="s">
        <v>1037</v>
      </c>
      <c r="Z275" s="207"/>
      <c r="AA275" s="207" t="s">
        <v>1037</v>
      </c>
      <c r="AB275" s="207"/>
      <c r="AC275" s="207" t="s">
        <v>1037</v>
      </c>
    </row>
    <row r="276" spans="1:29" ht="14.25" hidden="1">
      <c r="A276" s="167" t="s">
        <v>720</v>
      </c>
      <c r="B276" s="106" t="s">
        <v>1129</v>
      </c>
      <c r="C276" s="116">
        <v>657</v>
      </c>
      <c r="D276" s="358" t="s">
        <v>42</v>
      </c>
      <c r="E276" s="109" t="s">
        <v>711</v>
      </c>
      <c r="F276" s="227"/>
      <c r="G276" s="207" t="s">
        <v>1037</v>
      </c>
      <c r="H276" s="207"/>
      <c r="I276" s="207" t="s">
        <v>1037</v>
      </c>
      <c r="J276" s="294"/>
      <c r="K276" s="208" t="s">
        <v>1037</v>
      </c>
      <c r="L276" s="294"/>
      <c r="M276" s="208" t="s">
        <v>1037</v>
      </c>
      <c r="N276" s="294"/>
      <c r="O276" s="208" t="s">
        <v>1037</v>
      </c>
      <c r="P276" s="294"/>
      <c r="Q276" s="208" t="s">
        <v>1037</v>
      </c>
      <c r="R276" s="294"/>
      <c r="S276" s="208" t="s">
        <v>1037</v>
      </c>
      <c r="T276" s="207"/>
      <c r="U276" s="207" t="s">
        <v>1037</v>
      </c>
      <c r="V276" s="207"/>
      <c r="W276" s="207" t="s">
        <v>1037</v>
      </c>
      <c r="X276" s="207"/>
      <c r="Y276" s="207" t="s">
        <v>1037</v>
      </c>
      <c r="Z276" s="207"/>
      <c r="AA276" s="207" t="s">
        <v>1037</v>
      </c>
      <c r="AB276" s="207"/>
      <c r="AC276" s="207" t="s">
        <v>1037</v>
      </c>
    </row>
    <row r="277" spans="1:29" ht="14.25" hidden="1">
      <c r="A277" s="167" t="s">
        <v>722</v>
      </c>
      <c r="B277" s="106" t="s">
        <v>1130</v>
      </c>
      <c r="C277" s="116">
        <v>658</v>
      </c>
      <c r="D277" s="358" t="s">
        <v>42</v>
      </c>
      <c r="E277" s="358" t="s">
        <v>62</v>
      </c>
      <c r="F277" s="227"/>
      <c r="G277" s="207" t="s">
        <v>1037</v>
      </c>
      <c r="H277" s="207"/>
      <c r="I277" s="207" t="s">
        <v>1037</v>
      </c>
      <c r="J277" s="294"/>
      <c r="K277" s="208" t="s">
        <v>1037</v>
      </c>
      <c r="L277" s="294"/>
      <c r="M277" s="208" t="s">
        <v>1037</v>
      </c>
      <c r="N277" s="294"/>
      <c r="O277" s="208" t="s">
        <v>1037</v>
      </c>
      <c r="P277" s="294"/>
      <c r="Q277" s="208" t="s">
        <v>1037</v>
      </c>
      <c r="R277" s="294"/>
      <c r="S277" s="208" t="s">
        <v>1037</v>
      </c>
      <c r="T277" s="207"/>
      <c r="U277" s="207" t="s">
        <v>1037</v>
      </c>
      <c r="V277" s="207"/>
      <c r="W277" s="207" t="s">
        <v>1037</v>
      </c>
      <c r="X277" s="207"/>
      <c r="Y277" s="207" t="s">
        <v>1037</v>
      </c>
      <c r="Z277" s="207"/>
      <c r="AA277" s="207" t="s">
        <v>1037</v>
      </c>
      <c r="AB277" s="207"/>
      <c r="AC277" s="207" t="s">
        <v>1037</v>
      </c>
    </row>
    <row r="278" spans="1:29" ht="45" hidden="1">
      <c r="A278" s="171" t="s">
        <v>1131</v>
      </c>
      <c r="B278" s="129" t="s">
        <v>1132</v>
      </c>
      <c r="C278" s="153"/>
      <c r="D278" s="358" t="s">
        <v>42</v>
      </c>
      <c r="E278" s="361" t="s">
        <v>62</v>
      </c>
      <c r="F278" s="208">
        <v>0</v>
      </c>
      <c r="G278" s="208">
        <v>0</v>
      </c>
      <c r="H278" s="208">
        <v>0</v>
      </c>
      <c r="I278" s="208">
        <v>0</v>
      </c>
      <c r="J278" s="208">
        <v>0</v>
      </c>
      <c r="K278" s="208">
        <v>0</v>
      </c>
      <c r="L278" s="208">
        <v>0</v>
      </c>
      <c r="M278" s="208">
        <v>0</v>
      </c>
      <c r="N278" s="208">
        <v>0</v>
      </c>
      <c r="O278" s="208">
        <v>0</v>
      </c>
      <c r="P278" s="208">
        <v>0</v>
      </c>
      <c r="Q278" s="208">
        <v>0</v>
      </c>
      <c r="R278" s="208">
        <v>0</v>
      </c>
      <c r="S278" s="208">
        <v>0</v>
      </c>
      <c r="T278" s="208">
        <v>0</v>
      </c>
      <c r="U278" s="208">
        <v>0</v>
      </c>
      <c r="V278" s="208">
        <v>0</v>
      </c>
      <c r="W278" s="208">
        <v>0</v>
      </c>
      <c r="X278" s="208">
        <v>0</v>
      </c>
      <c r="Y278" s="208">
        <v>0</v>
      </c>
      <c r="Z278" s="208">
        <v>0</v>
      </c>
      <c r="AA278" s="208">
        <v>0</v>
      </c>
      <c r="AB278" s="208">
        <v>0</v>
      </c>
      <c r="AC278" s="208">
        <v>0</v>
      </c>
    </row>
    <row r="279" spans="1:29" ht="14.25" hidden="1">
      <c r="A279" s="167" t="s">
        <v>753</v>
      </c>
      <c r="B279" s="106"/>
      <c r="C279" s="116"/>
      <c r="D279" s="366"/>
      <c r="E279" s="366"/>
      <c r="F279" s="207">
        <v>0</v>
      </c>
      <c r="G279" s="208">
        <v>0</v>
      </c>
      <c r="H279" s="208">
        <v>0</v>
      </c>
      <c r="I279" s="208">
        <v>0</v>
      </c>
      <c r="J279" s="208">
        <v>0</v>
      </c>
      <c r="K279" s="208">
        <v>0</v>
      </c>
      <c r="L279" s="208">
        <v>0</v>
      </c>
      <c r="M279" s="208">
        <v>0</v>
      </c>
      <c r="N279" s="208">
        <v>0</v>
      </c>
      <c r="O279" s="208">
        <v>0</v>
      </c>
      <c r="P279" s="208">
        <v>0</v>
      </c>
      <c r="Q279" s="208">
        <v>0</v>
      </c>
      <c r="R279" s="208">
        <v>0</v>
      </c>
      <c r="S279" s="208">
        <v>0</v>
      </c>
      <c r="T279" s="208">
        <v>0</v>
      </c>
      <c r="U279" s="208">
        <v>0</v>
      </c>
      <c r="V279" s="208">
        <v>0</v>
      </c>
      <c r="W279" s="208">
        <v>0</v>
      </c>
      <c r="X279" s="208">
        <v>0</v>
      </c>
      <c r="Y279" s="208">
        <v>0</v>
      </c>
      <c r="Z279" s="208">
        <v>0</v>
      </c>
      <c r="AA279" s="208">
        <v>0</v>
      </c>
      <c r="AB279" s="208">
        <v>0</v>
      </c>
      <c r="AC279" s="208">
        <v>0</v>
      </c>
    </row>
    <row r="280" spans="1:29" ht="22.5" hidden="1">
      <c r="A280" s="167" t="s">
        <v>1133</v>
      </c>
      <c r="B280" s="99" t="s">
        <v>1134</v>
      </c>
      <c r="C280" s="104">
        <v>711</v>
      </c>
      <c r="D280" s="109" t="s">
        <v>42</v>
      </c>
      <c r="E280" s="109" t="s">
        <v>62</v>
      </c>
      <c r="F280" s="208">
        <v>0</v>
      </c>
      <c r="G280" s="208">
        <v>0</v>
      </c>
      <c r="H280" s="208">
        <v>0</v>
      </c>
      <c r="I280" s="208">
        <v>0</v>
      </c>
      <c r="J280" s="208">
        <v>0</v>
      </c>
      <c r="K280" s="208">
        <v>0</v>
      </c>
      <c r="L280" s="208">
        <v>0</v>
      </c>
      <c r="M280" s="208">
        <v>0</v>
      </c>
      <c r="N280" s="208">
        <v>0</v>
      </c>
      <c r="O280" s="208">
        <v>0</v>
      </c>
      <c r="P280" s="208">
        <v>0</v>
      </c>
      <c r="Q280" s="208">
        <v>0</v>
      </c>
      <c r="R280" s="208">
        <v>0</v>
      </c>
      <c r="S280" s="208">
        <v>0</v>
      </c>
      <c r="T280" s="208">
        <v>0</v>
      </c>
      <c r="U280" s="208">
        <v>0</v>
      </c>
      <c r="V280" s="208">
        <v>0</v>
      </c>
      <c r="W280" s="208">
        <v>0</v>
      </c>
      <c r="X280" s="208">
        <v>0</v>
      </c>
      <c r="Y280" s="208">
        <v>0</v>
      </c>
      <c r="Z280" s="208">
        <v>0</v>
      </c>
      <c r="AA280" s="208">
        <v>0</v>
      </c>
      <c r="AB280" s="208">
        <v>0</v>
      </c>
      <c r="AC280" s="208">
        <v>0</v>
      </c>
    </row>
    <row r="281" spans="1:29" ht="33.75" hidden="1">
      <c r="A281" s="167" t="s">
        <v>1135</v>
      </c>
      <c r="B281" s="106" t="s">
        <v>1136</v>
      </c>
      <c r="C281" s="116">
        <v>712</v>
      </c>
      <c r="D281" s="366" t="s">
        <v>42</v>
      </c>
      <c r="E281" s="366" t="s">
        <v>62</v>
      </c>
      <c r="F281" s="208">
        <v>0</v>
      </c>
      <c r="G281" s="208">
        <v>0</v>
      </c>
      <c r="H281" s="208">
        <v>0</v>
      </c>
      <c r="I281" s="208">
        <v>0</v>
      </c>
      <c r="J281" s="208">
        <v>0</v>
      </c>
      <c r="K281" s="208">
        <v>0</v>
      </c>
      <c r="L281" s="208">
        <v>0</v>
      </c>
      <c r="M281" s="208">
        <v>0</v>
      </c>
      <c r="N281" s="208">
        <v>0</v>
      </c>
      <c r="O281" s="208">
        <v>0</v>
      </c>
      <c r="P281" s="208">
        <v>0</v>
      </c>
      <c r="Q281" s="208">
        <v>0</v>
      </c>
      <c r="R281" s="208">
        <v>0</v>
      </c>
      <c r="S281" s="208">
        <v>0</v>
      </c>
      <c r="T281" s="208">
        <v>0</v>
      </c>
      <c r="U281" s="208">
        <v>0</v>
      </c>
      <c r="V281" s="208">
        <v>0</v>
      </c>
      <c r="W281" s="208">
        <v>0</v>
      </c>
      <c r="X281" s="208">
        <v>0</v>
      </c>
      <c r="Y281" s="208">
        <v>0</v>
      </c>
      <c r="Z281" s="208">
        <v>0</v>
      </c>
      <c r="AA281" s="208">
        <v>0</v>
      </c>
      <c r="AB281" s="208">
        <v>0</v>
      </c>
      <c r="AC281" s="208">
        <v>0</v>
      </c>
    </row>
    <row r="282" spans="1:29" ht="123.75" hidden="1">
      <c r="A282" s="172" t="s">
        <v>1137</v>
      </c>
      <c r="B282" s="64" t="s">
        <v>1138</v>
      </c>
      <c r="C282" s="110">
        <v>713</v>
      </c>
      <c r="D282" s="366" t="s">
        <v>42</v>
      </c>
      <c r="E282" s="366" t="s">
        <v>62</v>
      </c>
      <c r="F282" s="208">
        <v>0</v>
      </c>
      <c r="G282" s="208">
        <v>0</v>
      </c>
      <c r="H282" s="208">
        <v>0</v>
      </c>
      <c r="I282" s="208">
        <v>0</v>
      </c>
      <c r="J282" s="208">
        <v>0</v>
      </c>
      <c r="K282" s="208">
        <v>0</v>
      </c>
      <c r="L282" s="208">
        <v>0</v>
      </c>
      <c r="M282" s="208">
        <v>0</v>
      </c>
      <c r="N282" s="208">
        <v>0</v>
      </c>
      <c r="O282" s="208">
        <v>0</v>
      </c>
      <c r="P282" s="208">
        <v>0</v>
      </c>
      <c r="Q282" s="208">
        <v>0</v>
      </c>
      <c r="R282" s="208">
        <v>0</v>
      </c>
      <c r="S282" s="208">
        <v>0</v>
      </c>
      <c r="T282" s="208">
        <v>0</v>
      </c>
      <c r="U282" s="208">
        <v>0</v>
      </c>
      <c r="V282" s="208">
        <v>0</v>
      </c>
      <c r="W282" s="208">
        <v>0</v>
      </c>
      <c r="X282" s="208">
        <v>0</v>
      </c>
      <c r="Y282" s="208">
        <v>0</v>
      </c>
      <c r="Z282" s="208">
        <v>0</v>
      </c>
      <c r="AA282" s="208">
        <v>0</v>
      </c>
      <c r="AB282" s="208">
        <v>0</v>
      </c>
      <c r="AC282" s="208">
        <v>0</v>
      </c>
    </row>
    <row r="283" spans="1:29" ht="33.75" hidden="1">
      <c r="A283" s="128" t="s">
        <v>1139</v>
      </c>
      <c r="B283" s="112" t="s">
        <v>1140</v>
      </c>
      <c r="C283" s="104"/>
      <c r="D283" s="358" t="s">
        <v>42</v>
      </c>
      <c r="E283" s="361" t="s">
        <v>62</v>
      </c>
      <c r="F283" s="236"/>
      <c r="G283" s="208"/>
      <c r="H283" s="208"/>
      <c r="I283" s="208"/>
      <c r="J283" s="208"/>
      <c r="K283" s="208"/>
      <c r="L283" s="208"/>
      <c r="M283" s="208"/>
      <c r="N283" s="208"/>
      <c r="O283" s="208"/>
      <c r="P283" s="208"/>
      <c r="Q283" s="208"/>
      <c r="R283" s="236"/>
      <c r="S283" s="208"/>
      <c r="T283" s="208"/>
      <c r="U283" s="208"/>
      <c r="V283" s="208"/>
      <c r="W283" s="208"/>
      <c r="X283" s="208"/>
      <c r="Y283" s="208"/>
      <c r="Z283" s="208"/>
      <c r="AA283" s="208"/>
      <c r="AB283" s="208"/>
      <c r="AC283" s="208"/>
    </row>
    <row r="284" spans="1:29" ht="45" hidden="1">
      <c r="A284" s="92" t="s">
        <v>1141</v>
      </c>
      <c r="B284" s="112" t="s">
        <v>1142</v>
      </c>
      <c r="C284" s="104"/>
      <c r="D284" s="358" t="s">
        <v>42</v>
      </c>
      <c r="E284" s="361" t="s">
        <v>62</v>
      </c>
      <c r="F284" s="208">
        <v>0</v>
      </c>
      <c r="G284" s="208">
        <v>0</v>
      </c>
      <c r="H284" s="208">
        <v>0</v>
      </c>
      <c r="I284" s="208">
        <v>0</v>
      </c>
      <c r="J284" s="208">
        <v>0</v>
      </c>
      <c r="K284" s="208">
        <v>0</v>
      </c>
      <c r="L284" s="208">
        <v>0</v>
      </c>
      <c r="M284" s="208">
        <v>0</v>
      </c>
      <c r="N284" s="208">
        <v>0</v>
      </c>
      <c r="O284" s="208">
        <v>0</v>
      </c>
      <c r="P284" s="208">
        <v>0</v>
      </c>
      <c r="Q284" s="208">
        <v>0</v>
      </c>
      <c r="R284" s="208">
        <v>0</v>
      </c>
      <c r="S284" s="208">
        <v>0</v>
      </c>
      <c r="T284" s="208">
        <v>0</v>
      </c>
      <c r="U284" s="208">
        <v>0</v>
      </c>
      <c r="V284" s="208">
        <v>0</v>
      </c>
      <c r="W284" s="208">
        <v>0</v>
      </c>
      <c r="X284" s="208">
        <v>0</v>
      </c>
      <c r="Y284" s="208">
        <v>0</v>
      </c>
      <c r="Z284" s="208">
        <v>0</v>
      </c>
      <c r="AA284" s="208">
        <v>0</v>
      </c>
      <c r="AB284" s="208">
        <v>0</v>
      </c>
      <c r="AC284" s="208">
        <v>0</v>
      </c>
    </row>
    <row r="285" spans="1:29" ht="78.75" hidden="1">
      <c r="A285" s="92" t="s">
        <v>1143</v>
      </c>
      <c r="B285" s="112" t="s">
        <v>1144</v>
      </c>
      <c r="C285" s="90"/>
      <c r="D285" s="358" t="s">
        <v>706</v>
      </c>
      <c r="E285" s="361" t="s">
        <v>62</v>
      </c>
      <c r="F285" s="208">
        <v>0</v>
      </c>
      <c r="G285" s="208">
        <v>0</v>
      </c>
      <c r="H285" s="208">
        <v>0</v>
      </c>
      <c r="I285" s="208">
        <v>0</v>
      </c>
      <c r="J285" s="208">
        <v>0</v>
      </c>
      <c r="K285" s="208">
        <v>0</v>
      </c>
      <c r="L285" s="208">
        <v>0</v>
      </c>
      <c r="M285" s="208">
        <v>0</v>
      </c>
      <c r="N285" s="208">
        <v>0</v>
      </c>
      <c r="O285" s="208">
        <v>0</v>
      </c>
      <c r="P285" s="208">
        <v>0</v>
      </c>
      <c r="Q285" s="208">
        <v>0</v>
      </c>
      <c r="R285" s="208">
        <v>0</v>
      </c>
      <c r="S285" s="208">
        <v>0</v>
      </c>
      <c r="T285" s="208">
        <v>0</v>
      </c>
      <c r="U285" s="208">
        <v>0</v>
      </c>
      <c r="V285" s="208">
        <v>0</v>
      </c>
      <c r="W285" s="208">
        <v>0</v>
      </c>
      <c r="X285" s="208">
        <v>0</v>
      </c>
      <c r="Y285" s="208">
        <v>0</v>
      </c>
      <c r="Z285" s="208">
        <v>0</v>
      </c>
      <c r="AA285" s="208">
        <v>0</v>
      </c>
      <c r="AB285" s="208">
        <v>0</v>
      </c>
      <c r="AC285" s="208">
        <v>0</v>
      </c>
    </row>
    <row r="286" spans="1:29" ht="157.5" hidden="1">
      <c r="A286" s="128" t="s">
        <v>1145</v>
      </c>
      <c r="B286" s="129" t="s">
        <v>1146</v>
      </c>
      <c r="C286" s="144"/>
      <c r="D286" s="357" t="s">
        <v>706</v>
      </c>
      <c r="E286" s="357" t="s">
        <v>62</v>
      </c>
      <c r="F286" s="224">
        <v>0</v>
      </c>
      <c r="G286" s="224">
        <v>0</v>
      </c>
      <c r="H286" s="224">
        <v>0</v>
      </c>
      <c r="I286" s="224">
        <v>0</v>
      </c>
      <c r="J286" s="224">
        <v>0</v>
      </c>
      <c r="K286" s="224">
        <v>0</v>
      </c>
      <c r="L286" s="224">
        <v>0</v>
      </c>
      <c r="M286" s="224">
        <v>0</v>
      </c>
      <c r="N286" s="224">
        <v>0</v>
      </c>
      <c r="O286" s="224">
        <v>0</v>
      </c>
      <c r="P286" s="224">
        <v>0</v>
      </c>
      <c r="Q286" s="224">
        <v>0</v>
      </c>
      <c r="R286" s="224">
        <v>0</v>
      </c>
      <c r="S286" s="224">
        <v>0</v>
      </c>
      <c r="T286" s="224">
        <v>0</v>
      </c>
      <c r="U286" s="224">
        <v>0</v>
      </c>
      <c r="V286" s="224">
        <v>0</v>
      </c>
      <c r="W286" s="224">
        <v>0</v>
      </c>
      <c r="X286" s="224">
        <v>0</v>
      </c>
      <c r="Y286" s="224">
        <v>0</v>
      </c>
      <c r="Z286" s="224">
        <v>0</v>
      </c>
      <c r="AA286" s="224">
        <v>0</v>
      </c>
      <c r="AB286" s="224">
        <v>0</v>
      </c>
      <c r="AC286" s="224">
        <v>0</v>
      </c>
    </row>
    <row r="287" spans="1:29" ht="56.25" hidden="1">
      <c r="A287" s="128" t="s">
        <v>1147</v>
      </c>
      <c r="B287" s="112" t="s">
        <v>1148</v>
      </c>
      <c r="C287" s="116"/>
      <c r="D287" s="358" t="s">
        <v>706</v>
      </c>
      <c r="E287" s="358" t="s">
        <v>62</v>
      </c>
      <c r="F287" s="224">
        <v>0</v>
      </c>
      <c r="G287" s="224">
        <v>0</v>
      </c>
      <c r="H287" s="224">
        <v>0</v>
      </c>
      <c r="I287" s="224">
        <v>0</v>
      </c>
      <c r="J287" s="224">
        <v>0</v>
      </c>
      <c r="K287" s="224">
        <v>0</v>
      </c>
      <c r="L287" s="224">
        <v>0</v>
      </c>
      <c r="M287" s="224">
        <v>0</v>
      </c>
      <c r="N287" s="224">
        <v>0</v>
      </c>
      <c r="O287" s="224">
        <v>0</v>
      </c>
      <c r="P287" s="224">
        <v>0</v>
      </c>
      <c r="Q287" s="224">
        <v>0</v>
      </c>
      <c r="R287" s="224">
        <v>0</v>
      </c>
      <c r="S287" s="224">
        <v>0</v>
      </c>
      <c r="T287" s="224">
        <v>0</v>
      </c>
      <c r="U287" s="224">
        <v>0</v>
      </c>
      <c r="V287" s="224">
        <v>0</v>
      </c>
      <c r="W287" s="224">
        <v>0</v>
      </c>
      <c r="X287" s="224">
        <v>0</v>
      </c>
      <c r="Y287" s="224">
        <v>0</v>
      </c>
      <c r="Z287" s="224">
        <v>0</v>
      </c>
      <c r="AA287" s="224">
        <v>0</v>
      </c>
      <c r="AB287" s="224">
        <v>0</v>
      </c>
      <c r="AC287" s="224">
        <v>0</v>
      </c>
    </row>
    <row r="288" spans="1:29" ht="78.75" hidden="1">
      <c r="A288" s="128" t="s">
        <v>1149</v>
      </c>
      <c r="B288" s="112" t="s">
        <v>1150</v>
      </c>
      <c r="C288" s="116"/>
      <c r="D288" s="358" t="s">
        <v>706</v>
      </c>
      <c r="E288" s="358" t="s">
        <v>62</v>
      </c>
      <c r="F288" s="224">
        <v>0</v>
      </c>
      <c r="G288" s="224">
        <v>0</v>
      </c>
      <c r="H288" s="224">
        <v>0</v>
      </c>
      <c r="I288" s="224">
        <v>0</v>
      </c>
      <c r="J288" s="224">
        <v>0</v>
      </c>
      <c r="K288" s="224">
        <v>0</v>
      </c>
      <c r="L288" s="224">
        <v>0</v>
      </c>
      <c r="M288" s="224">
        <v>0</v>
      </c>
      <c r="N288" s="224">
        <v>0</v>
      </c>
      <c r="O288" s="224">
        <v>0</v>
      </c>
      <c r="P288" s="224">
        <v>0</v>
      </c>
      <c r="Q288" s="224">
        <v>0</v>
      </c>
      <c r="R288" s="224">
        <v>0</v>
      </c>
      <c r="S288" s="224">
        <v>0</v>
      </c>
      <c r="T288" s="224">
        <v>0</v>
      </c>
      <c r="U288" s="224">
        <v>0</v>
      </c>
      <c r="V288" s="224">
        <v>0</v>
      </c>
      <c r="W288" s="224">
        <v>0</v>
      </c>
      <c r="X288" s="224">
        <v>0</v>
      </c>
      <c r="Y288" s="224">
        <v>0</v>
      </c>
      <c r="Z288" s="224">
        <v>0</v>
      </c>
      <c r="AA288" s="224">
        <v>0</v>
      </c>
      <c r="AB288" s="224">
        <v>0</v>
      </c>
      <c r="AC288" s="224">
        <v>0</v>
      </c>
    </row>
    <row r="289" spans="1:29" ht="101.25" hidden="1">
      <c r="A289" s="92" t="s">
        <v>1151</v>
      </c>
      <c r="B289" s="112" t="s">
        <v>1152</v>
      </c>
      <c r="C289" s="116"/>
      <c r="D289" s="358" t="s">
        <v>706</v>
      </c>
      <c r="E289" s="358" t="s">
        <v>62</v>
      </c>
      <c r="F289" s="224">
        <v>0</v>
      </c>
      <c r="G289" s="304" t="s">
        <v>1037</v>
      </c>
      <c r="H289" s="304"/>
      <c r="I289" s="304" t="s">
        <v>1037</v>
      </c>
      <c r="J289" s="304"/>
      <c r="K289" s="304" t="s">
        <v>1037</v>
      </c>
      <c r="L289" s="304"/>
      <c r="M289" s="304" t="s">
        <v>1037</v>
      </c>
      <c r="N289" s="304"/>
      <c r="O289" s="304" t="s">
        <v>1037</v>
      </c>
      <c r="P289" s="304"/>
      <c r="Q289" s="304" t="s">
        <v>1037</v>
      </c>
      <c r="R289" s="288"/>
      <c r="S289" s="304" t="s">
        <v>1037</v>
      </c>
      <c r="T289" s="304"/>
      <c r="U289" s="304" t="s">
        <v>1037</v>
      </c>
      <c r="V289" s="304"/>
      <c r="W289" s="304" t="s">
        <v>1037</v>
      </c>
      <c r="X289" s="304"/>
      <c r="Y289" s="304" t="s">
        <v>1037</v>
      </c>
      <c r="Z289" s="304"/>
      <c r="AA289" s="304" t="s">
        <v>1037</v>
      </c>
      <c r="AB289" s="304"/>
      <c r="AC289" s="304" t="s">
        <v>1037</v>
      </c>
    </row>
    <row r="290" spans="1:29" ht="67.5" hidden="1">
      <c r="A290" s="92" t="s">
        <v>1153</v>
      </c>
      <c r="B290" s="112" t="s">
        <v>1154</v>
      </c>
      <c r="C290" s="116"/>
      <c r="D290" s="358" t="s">
        <v>706</v>
      </c>
      <c r="E290" s="358" t="s">
        <v>62</v>
      </c>
      <c r="F290" s="224">
        <v>0</v>
      </c>
      <c r="G290" s="224">
        <v>0</v>
      </c>
      <c r="H290" s="224">
        <v>0</v>
      </c>
      <c r="I290" s="224">
        <v>0</v>
      </c>
      <c r="J290" s="224">
        <v>0</v>
      </c>
      <c r="K290" s="224">
        <v>0</v>
      </c>
      <c r="L290" s="224">
        <v>0</v>
      </c>
      <c r="M290" s="224">
        <v>0</v>
      </c>
      <c r="N290" s="224">
        <v>0</v>
      </c>
      <c r="O290" s="224">
        <v>0</v>
      </c>
      <c r="P290" s="224">
        <v>0</v>
      </c>
      <c r="Q290" s="224">
        <v>0</v>
      </c>
      <c r="R290" s="224">
        <v>0</v>
      </c>
      <c r="S290" s="224">
        <v>0</v>
      </c>
      <c r="T290" s="224">
        <v>0</v>
      </c>
      <c r="U290" s="224">
        <v>0</v>
      </c>
      <c r="V290" s="224">
        <v>0</v>
      </c>
      <c r="W290" s="224">
        <v>0</v>
      </c>
      <c r="X290" s="224">
        <v>0</v>
      </c>
      <c r="Y290" s="224">
        <v>0</v>
      </c>
      <c r="Z290" s="224">
        <v>0</v>
      </c>
      <c r="AA290" s="224">
        <v>0</v>
      </c>
      <c r="AB290" s="224">
        <v>0</v>
      </c>
      <c r="AC290" s="224">
        <v>0</v>
      </c>
    </row>
    <row r="291" spans="1:29" ht="14.25" hidden="1">
      <c r="A291" s="167" t="s">
        <v>753</v>
      </c>
      <c r="B291" s="95"/>
      <c r="C291" s="121"/>
      <c r="D291" s="371"/>
      <c r="E291" s="371"/>
      <c r="F291" s="224">
        <v>0</v>
      </c>
      <c r="G291" s="224">
        <v>0</v>
      </c>
      <c r="H291" s="224">
        <v>0</v>
      </c>
      <c r="I291" s="224">
        <v>0</v>
      </c>
      <c r="J291" s="224">
        <v>0</v>
      </c>
      <c r="K291" s="224">
        <v>0</v>
      </c>
      <c r="L291" s="224">
        <v>0</v>
      </c>
      <c r="M291" s="224">
        <v>0</v>
      </c>
      <c r="N291" s="224">
        <v>0</v>
      </c>
      <c r="O291" s="224">
        <v>0</v>
      </c>
      <c r="P291" s="224">
        <v>0</v>
      </c>
      <c r="Q291" s="224">
        <v>0</v>
      </c>
      <c r="R291" s="224">
        <v>0</v>
      </c>
      <c r="S291" s="224">
        <v>0</v>
      </c>
      <c r="T291" s="224">
        <v>0</v>
      </c>
      <c r="U291" s="224">
        <v>0</v>
      </c>
      <c r="V291" s="224">
        <v>0</v>
      </c>
      <c r="W291" s="224">
        <v>0</v>
      </c>
      <c r="X291" s="224">
        <v>0</v>
      </c>
      <c r="Y291" s="224">
        <v>0</v>
      </c>
      <c r="Z291" s="224">
        <v>0</v>
      </c>
      <c r="AA291" s="224">
        <v>0</v>
      </c>
      <c r="AB291" s="224">
        <v>0</v>
      </c>
      <c r="AC291" s="224">
        <v>0</v>
      </c>
    </row>
    <row r="292" spans="1:29" ht="22.5" hidden="1">
      <c r="A292" s="167" t="s">
        <v>1155</v>
      </c>
      <c r="B292" s="99" t="s">
        <v>1156</v>
      </c>
      <c r="C292" s="104"/>
      <c r="D292" s="109" t="s">
        <v>706</v>
      </c>
      <c r="E292" s="109" t="s">
        <v>62</v>
      </c>
      <c r="F292" s="224">
        <v>0</v>
      </c>
      <c r="G292" s="224">
        <v>0</v>
      </c>
      <c r="H292" s="224">
        <v>0</v>
      </c>
      <c r="I292" s="224">
        <v>0</v>
      </c>
      <c r="J292" s="224">
        <v>0</v>
      </c>
      <c r="K292" s="224">
        <v>0</v>
      </c>
      <c r="L292" s="224">
        <v>0</v>
      </c>
      <c r="M292" s="224">
        <v>0</v>
      </c>
      <c r="N292" s="224">
        <v>0</v>
      </c>
      <c r="O292" s="224">
        <v>0</v>
      </c>
      <c r="P292" s="224">
        <v>0</v>
      </c>
      <c r="Q292" s="224">
        <v>0</v>
      </c>
      <c r="R292" s="224">
        <v>0</v>
      </c>
      <c r="S292" s="224">
        <v>0</v>
      </c>
      <c r="T292" s="224">
        <v>0</v>
      </c>
      <c r="U292" s="224">
        <v>0</v>
      </c>
      <c r="V292" s="224">
        <v>0</v>
      </c>
      <c r="W292" s="224">
        <v>0</v>
      </c>
      <c r="X292" s="224">
        <v>0</v>
      </c>
      <c r="Y292" s="224">
        <v>0</v>
      </c>
      <c r="Z292" s="224">
        <v>0</v>
      </c>
      <c r="AA292" s="224">
        <v>0</v>
      </c>
      <c r="AB292" s="224">
        <v>0</v>
      </c>
      <c r="AC292" s="224">
        <v>0</v>
      </c>
    </row>
    <row r="293" spans="1:29" ht="22.5" hidden="1">
      <c r="A293" s="167" t="s">
        <v>1157</v>
      </c>
      <c r="B293" s="99" t="s">
        <v>1158</v>
      </c>
      <c r="C293" s="104"/>
      <c r="D293" s="366" t="s">
        <v>706</v>
      </c>
      <c r="E293" s="109" t="s">
        <v>62</v>
      </c>
      <c r="F293" s="307"/>
      <c r="G293" s="224">
        <v>0</v>
      </c>
      <c r="H293" s="224">
        <v>0</v>
      </c>
      <c r="I293" s="224">
        <v>0</v>
      </c>
      <c r="J293" s="224">
        <v>0</v>
      </c>
      <c r="K293" s="224">
        <v>0</v>
      </c>
      <c r="L293" s="224">
        <v>0</v>
      </c>
      <c r="M293" s="224">
        <v>0</v>
      </c>
      <c r="N293" s="224">
        <v>0</v>
      </c>
      <c r="O293" s="224">
        <v>0</v>
      </c>
      <c r="P293" s="224">
        <v>0</v>
      </c>
      <c r="Q293" s="224">
        <v>0</v>
      </c>
      <c r="R293" s="224">
        <v>0</v>
      </c>
      <c r="S293" s="224">
        <v>0</v>
      </c>
      <c r="T293" s="224">
        <v>0</v>
      </c>
      <c r="U293" s="224">
        <v>0</v>
      </c>
      <c r="V293" s="224">
        <v>0</v>
      </c>
      <c r="W293" s="224">
        <v>0</v>
      </c>
      <c r="X293" s="224">
        <v>0</v>
      </c>
      <c r="Y293" s="224">
        <v>0</v>
      </c>
      <c r="Z293" s="224">
        <v>0</v>
      </c>
      <c r="AA293" s="224">
        <v>0</v>
      </c>
      <c r="AB293" s="224">
        <v>0</v>
      </c>
      <c r="AC293" s="224">
        <v>0</v>
      </c>
    </row>
    <row r="294" spans="1:29" ht="22.5" hidden="1">
      <c r="A294" s="167" t="s">
        <v>1159</v>
      </c>
      <c r="B294" s="99" t="s">
        <v>1160</v>
      </c>
      <c r="C294" s="104"/>
      <c r="D294" s="366" t="s">
        <v>706</v>
      </c>
      <c r="E294" s="109" t="s">
        <v>62</v>
      </c>
      <c r="F294" s="224">
        <v>0</v>
      </c>
      <c r="G294" s="224">
        <v>0</v>
      </c>
      <c r="H294" s="224">
        <v>0</v>
      </c>
      <c r="I294" s="224">
        <v>0</v>
      </c>
      <c r="J294" s="224">
        <v>0</v>
      </c>
      <c r="K294" s="224">
        <v>0</v>
      </c>
      <c r="L294" s="224">
        <v>0</v>
      </c>
      <c r="M294" s="224">
        <v>0</v>
      </c>
      <c r="N294" s="224">
        <v>0</v>
      </c>
      <c r="O294" s="224">
        <v>0</v>
      </c>
      <c r="P294" s="224">
        <v>0</v>
      </c>
      <c r="Q294" s="224">
        <v>0</v>
      </c>
      <c r="R294" s="224">
        <v>0</v>
      </c>
      <c r="S294" s="224">
        <v>0</v>
      </c>
      <c r="T294" s="224">
        <v>0</v>
      </c>
      <c r="U294" s="224">
        <v>0</v>
      </c>
      <c r="V294" s="224">
        <v>0</v>
      </c>
      <c r="W294" s="224">
        <v>0</v>
      </c>
      <c r="X294" s="224">
        <v>0</v>
      </c>
      <c r="Y294" s="224">
        <v>0</v>
      </c>
      <c r="Z294" s="224">
        <v>0</v>
      </c>
      <c r="AA294" s="224">
        <v>0</v>
      </c>
      <c r="AB294" s="224">
        <v>0</v>
      </c>
      <c r="AC294" s="224">
        <v>0</v>
      </c>
    </row>
    <row r="295" spans="1:29" ht="22.5" hidden="1">
      <c r="A295" s="171" t="s">
        <v>1161</v>
      </c>
      <c r="B295" s="111" t="s">
        <v>1162</v>
      </c>
      <c r="C295" s="104"/>
      <c r="D295" s="358" t="s">
        <v>706</v>
      </c>
      <c r="E295" s="361" t="s">
        <v>62</v>
      </c>
      <c r="F295" s="224">
        <v>0</v>
      </c>
      <c r="G295" s="224">
        <v>0</v>
      </c>
      <c r="H295" s="224">
        <v>0</v>
      </c>
      <c r="I295" s="224">
        <v>0</v>
      </c>
      <c r="J295" s="224">
        <v>0</v>
      </c>
      <c r="K295" s="224">
        <v>0</v>
      </c>
      <c r="L295" s="224">
        <v>0</v>
      </c>
      <c r="M295" s="224">
        <v>0</v>
      </c>
      <c r="N295" s="224">
        <v>0</v>
      </c>
      <c r="O295" s="224">
        <v>0</v>
      </c>
      <c r="P295" s="224">
        <v>0</v>
      </c>
      <c r="Q295" s="224">
        <v>0</v>
      </c>
      <c r="R295" s="224">
        <v>0</v>
      </c>
      <c r="S295" s="224">
        <v>0</v>
      </c>
      <c r="T295" s="224">
        <v>0</v>
      </c>
      <c r="U295" s="224">
        <v>0</v>
      </c>
      <c r="V295" s="224">
        <v>0</v>
      </c>
      <c r="W295" s="224">
        <v>0</v>
      </c>
      <c r="X295" s="224">
        <v>0</v>
      </c>
      <c r="Y295" s="224">
        <v>0</v>
      </c>
      <c r="Z295" s="224">
        <v>0</v>
      </c>
      <c r="AA295" s="224">
        <v>0</v>
      </c>
      <c r="AB295" s="224">
        <v>0</v>
      </c>
      <c r="AC295" s="224">
        <v>0</v>
      </c>
    </row>
    <row r="296" spans="1:29" ht="14.25" hidden="1">
      <c r="A296" s="167" t="s">
        <v>753</v>
      </c>
      <c r="B296" s="95"/>
      <c r="C296" s="121"/>
      <c r="D296" s="371"/>
      <c r="E296" s="371"/>
      <c r="F296" s="224">
        <v>0</v>
      </c>
      <c r="G296" s="224">
        <v>0</v>
      </c>
      <c r="H296" s="224">
        <v>0</v>
      </c>
      <c r="I296" s="224">
        <v>0</v>
      </c>
      <c r="J296" s="224">
        <v>0</v>
      </c>
      <c r="K296" s="224">
        <v>0</v>
      </c>
      <c r="L296" s="224">
        <v>0</v>
      </c>
      <c r="M296" s="224">
        <v>0</v>
      </c>
      <c r="N296" s="224">
        <v>0</v>
      </c>
      <c r="O296" s="224">
        <v>0</v>
      </c>
      <c r="P296" s="224">
        <v>0</v>
      </c>
      <c r="Q296" s="224">
        <v>0</v>
      </c>
      <c r="R296" s="224">
        <v>0</v>
      </c>
      <c r="S296" s="224">
        <v>0</v>
      </c>
      <c r="T296" s="224">
        <v>0</v>
      </c>
      <c r="U296" s="224">
        <v>0</v>
      </c>
      <c r="V296" s="224">
        <v>0</v>
      </c>
      <c r="W296" s="224">
        <v>0</v>
      </c>
      <c r="X296" s="224">
        <v>0</v>
      </c>
      <c r="Y296" s="224">
        <v>0</v>
      </c>
      <c r="Z296" s="224">
        <v>0</v>
      </c>
      <c r="AA296" s="224">
        <v>0</v>
      </c>
      <c r="AB296" s="224">
        <v>0</v>
      </c>
      <c r="AC296" s="224">
        <v>0</v>
      </c>
    </row>
    <row r="297" spans="1:29" ht="33.75" hidden="1">
      <c r="A297" s="167" t="s">
        <v>2004</v>
      </c>
      <c r="B297" s="99" t="s">
        <v>2005</v>
      </c>
      <c r="C297" s="104"/>
      <c r="D297" s="109" t="s">
        <v>706</v>
      </c>
      <c r="E297" s="109" t="s">
        <v>62</v>
      </c>
      <c r="F297" s="224">
        <v>0</v>
      </c>
      <c r="G297" s="224">
        <v>0</v>
      </c>
      <c r="H297" s="224">
        <v>0</v>
      </c>
      <c r="I297" s="224">
        <v>0</v>
      </c>
      <c r="J297" s="224">
        <v>0</v>
      </c>
      <c r="K297" s="224">
        <v>0</v>
      </c>
      <c r="L297" s="224">
        <v>0</v>
      </c>
      <c r="M297" s="224">
        <v>0</v>
      </c>
      <c r="N297" s="224">
        <v>0</v>
      </c>
      <c r="O297" s="224">
        <v>0</v>
      </c>
      <c r="P297" s="224">
        <v>0</v>
      </c>
      <c r="Q297" s="224">
        <v>0</v>
      </c>
      <c r="R297" s="224">
        <v>0</v>
      </c>
      <c r="S297" s="224">
        <v>0</v>
      </c>
      <c r="T297" s="224">
        <v>0</v>
      </c>
      <c r="U297" s="224">
        <v>0</v>
      </c>
      <c r="V297" s="224">
        <v>0</v>
      </c>
      <c r="W297" s="224">
        <v>0</v>
      </c>
      <c r="X297" s="224">
        <v>0</v>
      </c>
      <c r="Y297" s="224">
        <v>0</v>
      </c>
      <c r="Z297" s="224">
        <v>0</v>
      </c>
      <c r="AA297" s="224">
        <v>0</v>
      </c>
      <c r="AB297" s="224">
        <v>0</v>
      </c>
      <c r="AC297" s="224">
        <v>0</v>
      </c>
    </row>
    <row r="298" spans="1:29" ht="22.5" hidden="1">
      <c r="A298" s="167" t="s">
        <v>2006</v>
      </c>
      <c r="B298" s="99" t="s">
        <v>2007</v>
      </c>
      <c r="C298" s="104"/>
      <c r="D298" s="366" t="s">
        <v>706</v>
      </c>
      <c r="E298" s="109" t="s">
        <v>62</v>
      </c>
      <c r="F298" s="224">
        <v>0</v>
      </c>
      <c r="G298" s="224">
        <v>0</v>
      </c>
      <c r="H298" s="224">
        <v>0</v>
      </c>
      <c r="I298" s="224">
        <v>0</v>
      </c>
      <c r="J298" s="224">
        <v>0</v>
      </c>
      <c r="K298" s="224">
        <v>0</v>
      </c>
      <c r="L298" s="224">
        <v>0</v>
      </c>
      <c r="M298" s="224">
        <v>0</v>
      </c>
      <c r="N298" s="224">
        <v>0</v>
      </c>
      <c r="O298" s="224">
        <v>0</v>
      </c>
      <c r="P298" s="224">
        <v>0</v>
      </c>
      <c r="Q298" s="224">
        <v>0</v>
      </c>
      <c r="R298" s="224">
        <v>0</v>
      </c>
      <c r="S298" s="224">
        <v>0</v>
      </c>
      <c r="T298" s="224">
        <v>0</v>
      </c>
      <c r="U298" s="224">
        <v>0</v>
      </c>
      <c r="V298" s="224">
        <v>0</v>
      </c>
      <c r="W298" s="224">
        <v>0</v>
      </c>
      <c r="X298" s="224">
        <v>0</v>
      </c>
      <c r="Y298" s="224">
        <v>0</v>
      </c>
      <c r="Z298" s="224">
        <v>0</v>
      </c>
      <c r="AA298" s="224">
        <v>0</v>
      </c>
      <c r="AB298" s="224">
        <v>0</v>
      </c>
      <c r="AC298" s="224">
        <v>0</v>
      </c>
    </row>
    <row r="299" spans="1:29" ht="67.5" hidden="1">
      <c r="A299" s="128" t="s">
        <v>768</v>
      </c>
      <c r="B299" s="111" t="s">
        <v>769</v>
      </c>
      <c r="C299" s="90"/>
      <c r="D299" s="358" t="s">
        <v>770</v>
      </c>
      <c r="E299" s="361" t="s">
        <v>62</v>
      </c>
      <c r="F299" s="224">
        <v>0</v>
      </c>
      <c r="G299" s="224">
        <v>0</v>
      </c>
      <c r="H299" s="224">
        <v>0</v>
      </c>
      <c r="I299" s="224">
        <v>0</v>
      </c>
      <c r="J299" s="224">
        <v>0</v>
      </c>
      <c r="K299" s="224">
        <v>0</v>
      </c>
      <c r="L299" s="224">
        <v>0</v>
      </c>
      <c r="M299" s="224">
        <v>0</v>
      </c>
      <c r="N299" s="224">
        <v>0</v>
      </c>
      <c r="O299" s="224">
        <v>0</v>
      </c>
      <c r="P299" s="224">
        <v>0</v>
      </c>
      <c r="Q299" s="224">
        <v>0</v>
      </c>
      <c r="R299" s="224">
        <v>0</v>
      </c>
      <c r="S299" s="224">
        <v>0</v>
      </c>
      <c r="T299" s="224">
        <v>0</v>
      </c>
      <c r="U299" s="224">
        <v>0</v>
      </c>
      <c r="V299" s="224">
        <v>0</v>
      </c>
      <c r="W299" s="224">
        <v>0</v>
      </c>
      <c r="X299" s="224">
        <v>0</v>
      </c>
      <c r="Y299" s="224">
        <v>0</v>
      </c>
      <c r="Z299" s="224">
        <v>0</v>
      </c>
      <c r="AA299" s="224">
        <v>0</v>
      </c>
      <c r="AB299" s="224">
        <v>0</v>
      </c>
      <c r="AC299" s="224">
        <v>0</v>
      </c>
    </row>
    <row r="300" spans="1:29" ht="45" hidden="1">
      <c r="A300" s="117" t="s">
        <v>771</v>
      </c>
      <c r="B300" s="122" t="s">
        <v>772</v>
      </c>
      <c r="C300" s="105"/>
      <c r="D300" s="358" t="s">
        <v>61</v>
      </c>
      <c r="E300" s="358" t="s">
        <v>62</v>
      </c>
      <c r="F300" s="224">
        <v>0</v>
      </c>
      <c r="G300" s="224">
        <v>0</v>
      </c>
      <c r="H300" s="224">
        <v>0</v>
      </c>
      <c r="I300" s="224">
        <v>0</v>
      </c>
      <c r="J300" s="224">
        <v>0</v>
      </c>
      <c r="K300" s="224">
        <v>0</v>
      </c>
      <c r="L300" s="224">
        <v>0</v>
      </c>
      <c r="M300" s="224">
        <v>0</v>
      </c>
      <c r="N300" s="224">
        <v>0</v>
      </c>
      <c r="O300" s="224">
        <v>0</v>
      </c>
      <c r="P300" s="224">
        <v>0</v>
      </c>
      <c r="Q300" s="224">
        <v>0</v>
      </c>
      <c r="R300" s="224">
        <v>0</v>
      </c>
      <c r="S300" s="224">
        <v>0</v>
      </c>
      <c r="T300" s="224">
        <v>0</v>
      </c>
      <c r="U300" s="224">
        <v>0</v>
      </c>
      <c r="V300" s="224">
        <v>0</v>
      </c>
      <c r="W300" s="224">
        <v>0</v>
      </c>
      <c r="X300" s="224">
        <v>0</v>
      </c>
      <c r="Y300" s="224">
        <v>0</v>
      </c>
      <c r="Z300" s="224">
        <v>0</v>
      </c>
      <c r="AA300" s="224">
        <v>0</v>
      </c>
      <c r="AB300" s="224">
        <v>0</v>
      </c>
      <c r="AC300" s="224">
        <v>0</v>
      </c>
    </row>
    <row r="301" spans="1:29" ht="56.25" hidden="1">
      <c r="A301" s="101" t="s">
        <v>773</v>
      </c>
      <c r="B301" s="106" t="s">
        <v>774</v>
      </c>
      <c r="C301" s="166"/>
      <c r="D301" s="358" t="s">
        <v>61</v>
      </c>
      <c r="E301" s="358" t="s">
        <v>62</v>
      </c>
      <c r="F301" s="224">
        <v>0</v>
      </c>
      <c r="G301" s="224">
        <v>0</v>
      </c>
      <c r="H301" s="224">
        <v>0</v>
      </c>
      <c r="I301" s="224">
        <v>0</v>
      </c>
      <c r="J301" s="224">
        <v>0</v>
      </c>
      <c r="K301" s="224">
        <v>0</v>
      </c>
      <c r="L301" s="224">
        <v>0</v>
      </c>
      <c r="M301" s="224">
        <v>0</v>
      </c>
      <c r="N301" s="224">
        <v>0</v>
      </c>
      <c r="O301" s="224">
        <v>0</v>
      </c>
      <c r="P301" s="224">
        <v>0</v>
      </c>
      <c r="Q301" s="224">
        <v>0</v>
      </c>
      <c r="R301" s="224">
        <v>0</v>
      </c>
      <c r="S301" s="224">
        <v>0</v>
      </c>
      <c r="T301" s="224">
        <v>0</v>
      </c>
      <c r="U301" s="224">
        <v>0</v>
      </c>
      <c r="V301" s="224">
        <v>0</v>
      </c>
      <c r="W301" s="224">
        <v>0</v>
      </c>
      <c r="X301" s="224">
        <v>0</v>
      </c>
      <c r="Y301" s="224">
        <v>0</v>
      </c>
      <c r="Z301" s="224">
        <v>0</v>
      </c>
      <c r="AA301" s="224">
        <v>0</v>
      </c>
      <c r="AB301" s="224">
        <v>0</v>
      </c>
      <c r="AC301" s="224">
        <v>0</v>
      </c>
    </row>
    <row r="302" spans="1:29" ht="78.75" hidden="1">
      <c r="A302" s="117" t="s">
        <v>775</v>
      </c>
      <c r="B302" s="122" t="s">
        <v>776</v>
      </c>
      <c r="C302" s="105"/>
      <c r="D302" s="358" t="s">
        <v>61</v>
      </c>
      <c r="E302" s="358" t="s">
        <v>62</v>
      </c>
      <c r="F302" s="224">
        <v>0</v>
      </c>
      <c r="G302" s="224">
        <v>0</v>
      </c>
      <c r="H302" s="224">
        <v>0</v>
      </c>
      <c r="I302" s="224">
        <v>0</v>
      </c>
      <c r="J302" s="224">
        <v>0</v>
      </c>
      <c r="K302" s="224">
        <v>0</v>
      </c>
      <c r="L302" s="224">
        <v>0</v>
      </c>
      <c r="M302" s="224">
        <v>0</v>
      </c>
      <c r="N302" s="224">
        <v>0</v>
      </c>
      <c r="O302" s="224">
        <v>0</v>
      </c>
      <c r="P302" s="224">
        <v>0</v>
      </c>
      <c r="Q302" s="224">
        <v>0</v>
      </c>
      <c r="R302" s="224">
        <v>0</v>
      </c>
      <c r="S302" s="224">
        <v>0</v>
      </c>
      <c r="T302" s="224">
        <v>0</v>
      </c>
      <c r="U302" s="224">
        <v>0</v>
      </c>
      <c r="V302" s="224">
        <v>0</v>
      </c>
      <c r="W302" s="224">
        <v>0</v>
      </c>
      <c r="X302" s="224">
        <v>0</v>
      </c>
      <c r="Y302" s="224">
        <v>0</v>
      </c>
      <c r="Z302" s="224">
        <v>0</v>
      </c>
      <c r="AA302" s="224">
        <v>0</v>
      </c>
      <c r="AB302" s="224">
        <v>0</v>
      </c>
      <c r="AC302" s="224">
        <v>0</v>
      </c>
    </row>
    <row r="303" spans="1:29" ht="45">
      <c r="A303" s="92" t="s">
        <v>777</v>
      </c>
      <c r="B303" s="102" t="s">
        <v>778</v>
      </c>
      <c r="C303" s="90"/>
      <c r="D303" s="361" t="s">
        <v>61</v>
      </c>
      <c r="E303" s="361" t="s">
        <v>62</v>
      </c>
      <c r="F303" s="300">
        <f>SUM(P303)</f>
        <v>1652259.8</v>
      </c>
      <c r="G303" s="223" t="s">
        <v>1037</v>
      </c>
      <c r="H303" s="223"/>
      <c r="I303" s="223" t="s">
        <v>1037</v>
      </c>
      <c r="J303" s="223"/>
      <c r="K303" s="223" t="s">
        <v>1037</v>
      </c>
      <c r="L303" s="223"/>
      <c r="M303" s="223" t="s">
        <v>1037</v>
      </c>
      <c r="N303" s="223"/>
      <c r="O303" s="223" t="s">
        <v>1037</v>
      </c>
      <c r="P303" s="300">
        <f>РАСХОДЫ!K128</f>
        <v>1652259.8</v>
      </c>
      <c r="Q303" s="223" t="s">
        <v>1037</v>
      </c>
      <c r="R303" s="307"/>
      <c r="S303" s="224" t="s">
        <v>1037</v>
      </c>
      <c r="T303" s="224"/>
      <c r="U303" s="224" t="s">
        <v>1037</v>
      </c>
      <c r="V303" s="224"/>
      <c r="W303" s="224" t="s">
        <v>1037</v>
      </c>
      <c r="X303" s="224"/>
      <c r="Y303" s="224" t="s">
        <v>1037</v>
      </c>
      <c r="Z303" s="224"/>
      <c r="AA303" s="224" t="s">
        <v>1037</v>
      </c>
      <c r="AB303" s="333">
        <f>РАСХОДЫ!L128</f>
        <v>0</v>
      </c>
      <c r="AC303" s="224" t="s">
        <v>1037</v>
      </c>
    </row>
    <row r="304" spans="1:29" ht="22.5" hidden="1">
      <c r="A304" s="92" t="s">
        <v>779</v>
      </c>
      <c r="B304" s="111" t="s">
        <v>780</v>
      </c>
      <c r="C304" s="104"/>
      <c r="D304" s="361" t="s">
        <v>61</v>
      </c>
      <c r="E304" s="361" t="s">
        <v>62</v>
      </c>
      <c r="F304" s="289"/>
      <c r="G304" s="224" t="s">
        <v>1037</v>
      </c>
      <c r="H304" s="224"/>
      <c r="I304" s="224" t="s">
        <v>1037</v>
      </c>
      <c r="J304" s="224" t="s">
        <v>1037</v>
      </c>
      <c r="K304" s="224" t="s">
        <v>1037</v>
      </c>
      <c r="L304" s="224" t="s">
        <v>1037</v>
      </c>
      <c r="M304" s="224" t="s">
        <v>1037</v>
      </c>
      <c r="N304" s="224" t="s">
        <v>1037</v>
      </c>
      <c r="O304" s="224" t="s">
        <v>1037</v>
      </c>
      <c r="P304" s="224" t="s">
        <v>1037</v>
      </c>
      <c r="Q304" s="224" t="s">
        <v>1037</v>
      </c>
      <c r="R304" s="224"/>
      <c r="S304" s="224" t="s">
        <v>1037</v>
      </c>
      <c r="T304" s="224"/>
      <c r="U304" s="224" t="s">
        <v>1037</v>
      </c>
      <c r="V304" s="224" t="s">
        <v>1037</v>
      </c>
      <c r="W304" s="224" t="s">
        <v>1037</v>
      </c>
      <c r="X304" s="224" t="s">
        <v>1037</v>
      </c>
      <c r="Y304" s="224" t="s">
        <v>1037</v>
      </c>
      <c r="Z304" s="224" t="s">
        <v>1037</v>
      </c>
      <c r="AA304" s="224" t="s">
        <v>1037</v>
      </c>
      <c r="AB304" s="224" t="s">
        <v>1037</v>
      </c>
      <c r="AC304" s="224" t="s">
        <v>1037</v>
      </c>
    </row>
    <row r="305" spans="1:29" ht="56.25" hidden="1">
      <c r="A305" s="123" t="s">
        <v>781</v>
      </c>
      <c r="B305" s="111" t="s">
        <v>782</v>
      </c>
      <c r="C305" s="104"/>
      <c r="D305" s="361" t="s">
        <v>61</v>
      </c>
      <c r="E305" s="361" t="s">
        <v>62</v>
      </c>
      <c r="F305" s="224">
        <v>0</v>
      </c>
      <c r="G305" s="224">
        <v>0</v>
      </c>
      <c r="H305" s="224">
        <v>0</v>
      </c>
      <c r="I305" s="224">
        <v>0</v>
      </c>
      <c r="J305" s="224">
        <v>0</v>
      </c>
      <c r="K305" s="224">
        <v>0</v>
      </c>
      <c r="L305" s="224">
        <v>0</v>
      </c>
      <c r="M305" s="224">
        <v>0</v>
      </c>
      <c r="N305" s="224">
        <v>0</v>
      </c>
      <c r="O305" s="224">
        <v>0</v>
      </c>
      <c r="P305" s="224">
        <v>0</v>
      </c>
      <c r="Q305" s="224">
        <v>0</v>
      </c>
      <c r="R305" s="224">
        <v>0</v>
      </c>
      <c r="S305" s="224">
        <v>0</v>
      </c>
      <c r="T305" s="224">
        <v>0</v>
      </c>
      <c r="U305" s="224">
        <v>0</v>
      </c>
      <c r="V305" s="224">
        <v>0</v>
      </c>
      <c r="W305" s="224">
        <v>0</v>
      </c>
      <c r="X305" s="224">
        <v>0</v>
      </c>
      <c r="Y305" s="224">
        <v>0</v>
      </c>
      <c r="Z305" s="224">
        <v>0</v>
      </c>
      <c r="AA305" s="224">
        <v>0</v>
      </c>
      <c r="AB305" s="224">
        <v>0</v>
      </c>
      <c r="AC305" s="224">
        <v>0</v>
      </c>
    </row>
    <row r="306" spans="1:29" ht="33.75" hidden="1">
      <c r="A306" s="92" t="s">
        <v>783</v>
      </c>
      <c r="B306" s="111" t="s">
        <v>784</v>
      </c>
      <c r="C306" s="104">
        <v>610</v>
      </c>
      <c r="D306" s="361" t="s">
        <v>61</v>
      </c>
      <c r="E306" s="361" t="s">
        <v>62</v>
      </c>
      <c r="F306" s="224">
        <v>0</v>
      </c>
      <c r="G306" s="224">
        <v>0</v>
      </c>
      <c r="H306" s="224">
        <v>0</v>
      </c>
      <c r="I306" s="224">
        <v>0</v>
      </c>
      <c r="J306" s="224">
        <v>0</v>
      </c>
      <c r="K306" s="224">
        <v>0</v>
      </c>
      <c r="L306" s="224">
        <v>0</v>
      </c>
      <c r="M306" s="224">
        <v>0</v>
      </c>
      <c r="N306" s="224">
        <v>0</v>
      </c>
      <c r="O306" s="224">
        <v>0</v>
      </c>
      <c r="P306" s="224">
        <v>0</v>
      </c>
      <c r="Q306" s="224">
        <v>0</v>
      </c>
      <c r="R306" s="224">
        <v>0</v>
      </c>
      <c r="S306" s="224">
        <v>0</v>
      </c>
      <c r="T306" s="224">
        <v>0</v>
      </c>
      <c r="U306" s="224">
        <v>0</v>
      </c>
      <c r="V306" s="224">
        <v>0</v>
      </c>
      <c r="W306" s="224">
        <v>0</v>
      </c>
      <c r="X306" s="224">
        <v>0</v>
      </c>
      <c r="Y306" s="224">
        <v>0</v>
      </c>
      <c r="Z306" s="224">
        <v>0</v>
      </c>
      <c r="AA306" s="224">
        <v>0</v>
      </c>
      <c r="AB306" s="224">
        <v>0</v>
      </c>
      <c r="AC306" s="224">
        <v>0</v>
      </c>
    </row>
    <row r="307" spans="1:29" ht="14.25" hidden="1">
      <c r="A307" s="119" t="s">
        <v>785</v>
      </c>
      <c r="B307" s="95"/>
      <c r="C307" s="121"/>
      <c r="D307" s="364"/>
      <c r="E307" s="364"/>
      <c r="F307" s="224">
        <v>0</v>
      </c>
      <c r="G307" s="224">
        <v>0</v>
      </c>
      <c r="H307" s="224">
        <v>0</v>
      </c>
      <c r="I307" s="224">
        <v>0</v>
      </c>
      <c r="J307" s="224">
        <v>0</v>
      </c>
      <c r="K307" s="224">
        <v>0</v>
      </c>
      <c r="L307" s="224">
        <v>0</v>
      </c>
      <c r="M307" s="224">
        <v>0</v>
      </c>
      <c r="N307" s="224">
        <v>0</v>
      </c>
      <c r="O307" s="224">
        <v>0</v>
      </c>
      <c r="P307" s="224">
        <v>0</v>
      </c>
      <c r="Q307" s="224">
        <v>0</v>
      </c>
      <c r="R307" s="224">
        <v>0</v>
      </c>
      <c r="S307" s="224">
        <v>0</v>
      </c>
      <c r="T307" s="224">
        <v>0</v>
      </c>
      <c r="U307" s="224">
        <v>0</v>
      </c>
      <c r="V307" s="224">
        <v>0</v>
      </c>
      <c r="W307" s="224">
        <v>0</v>
      </c>
      <c r="X307" s="224">
        <v>0</v>
      </c>
      <c r="Y307" s="224">
        <v>0</v>
      </c>
      <c r="Z307" s="224">
        <v>0</v>
      </c>
      <c r="AA307" s="224">
        <v>0</v>
      </c>
      <c r="AB307" s="224">
        <v>0</v>
      </c>
      <c r="AC307" s="224">
        <v>0</v>
      </c>
    </row>
    <row r="308" spans="1:29" ht="33.75" hidden="1">
      <c r="A308" s="167" t="s">
        <v>786</v>
      </c>
      <c r="B308" s="99" t="s">
        <v>787</v>
      </c>
      <c r="C308" s="104">
        <v>611</v>
      </c>
      <c r="D308" s="361" t="s">
        <v>61</v>
      </c>
      <c r="E308" s="361" t="s">
        <v>62</v>
      </c>
      <c r="F308" s="224">
        <v>0</v>
      </c>
      <c r="G308" s="224">
        <v>0</v>
      </c>
      <c r="H308" s="224">
        <v>0</v>
      </c>
      <c r="I308" s="224">
        <v>0</v>
      </c>
      <c r="J308" s="224">
        <v>0</v>
      </c>
      <c r="K308" s="224">
        <v>0</v>
      </c>
      <c r="L308" s="224">
        <v>0</v>
      </c>
      <c r="M308" s="224">
        <v>0</v>
      </c>
      <c r="N308" s="224">
        <v>0</v>
      </c>
      <c r="O308" s="224">
        <v>0</v>
      </c>
      <c r="P308" s="224">
        <v>0</v>
      </c>
      <c r="Q308" s="224">
        <v>0</v>
      </c>
      <c r="R308" s="224">
        <v>0</v>
      </c>
      <c r="S308" s="224">
        <v>0</v>
      </c>
      <c r="T308" s="224">
        <v>0</v>
      </c>
      <c r="U308" s="224">
        <v>0</v>
      </c>
      <c r="V308" s="224">
        <v>0</v>
      </c>
      <c r="W308" s="224">
        <v>0</v>
      </c>
      <c r="X308" s="224">
        <v>0</v>
      </c>
      <c r="Y308" s="224">
        <v>0</v>
      </c>
      <c r="Z308" s="224">
        <v>0</v>
      </c>
      <c r="AA308" s="224">
        <v>0</v>
      </c>
      <c r="AB308" s="224">
        <v>0</v>
      </c>
      <c r="AC308" s="224">
        <v>0</v>
      </c>
    </row>
    <row r="309" spans="1:29" ht="14.25" hidden="1">
      <c r="A309" s="167" t="s">
        <v>788</v>
      </c>
      <c r="B309" s="106" t="s">
        <v>789</v>
      </c>
      <c r="C309" s="116">
        <v>614</v>
      </c>
      <c r="D309" s="361" t="s">
        <v>61</v>
      </c>
      <c r="E309" s="361" t="s">
        <v>62</v>
      </c>
      <c r="F309" s="224">
        <v>0</v>
      </c>
      <c r="G309" s="224">
        <v>0</v>
      </c>
      <c r="H309" s="224">
        <v>0</v>
      </c>
      <c r="I309" s="224">
        <v>0</v>
      </c>
      <c r="J309" s="224">
        <v>0</v>
      </c>
      <c r="K309" s="224">
        <v>0</v>
      </c>
      <c r="L309" s="224">
        <v>0</v>
      </c>
      <c r="M309" s="224">
        <v>0</v>
      </c>
      <c r="N309" s="224">
        <v>0</v>
      </c>
      <c r="O309" s="224">
        <v>0</v>
      </c>
      <c r="P309" s="224">
        <v>0</v>
      </c>
      <c r="Q309" s="224">
        <v>0</v>
      </c>
      <c r="R309" s="224">
        <v>0</v>
      </c>
      <c r="S309" s="224">
        <v>0</v>
      </c>
      <c r="T309" s="224">
        <v>0</v>
      </c>
      <c r="U309" s="224">
        <v>0</v>
      </c>
      <c r="V309" s="224">
        <v>0</v>
      </c>
      <c r="W309" s="224">
        <v>0</v>
      </c>
      <c r="X309" s="224">
        <v>0</v>
      </c>
      <c r="Y309" s="224">
        <v>0</v>
      </c>
      <c r="Z309" s="224">
        <v>0</v>
      </c>
      <c r="AA309" s="224">
        <v>0</v>
      </c>
      <c r="AB309" s="224">
        <v>0</v>
      </c>
      <c r="AC309" s="224">
        <v>0</v>
      </c>
    </row>
    <row r="310" spans="1:29" ht="22.5" hidden="1">
      <c r="A310" s="92" t="s">
        <v>1978</v>
      </c>
      <c r="B310" s="112" t="s">
        <v>1979</v>
      </c>
      <c r="C310" s="116">
        <v>620</v>
      </c>
      <c r="D310" s="358" t="s">
        <v>61</v>
      </c>
      <c r="E310" s="358" t="s">
        <v>62</v>
      </c>
      <c r="F310" s="224">
        <v>0</v>
      </c>
      <c r="G310" s="224">
        <v>0</v>
      </c>
      <c r="H310" s="224">
        <v>0</v>
      </c>
      <c r="I310" s="224">
        <v>0</v>
      </c>
      <c r="J310" s="224">
        <v>0</v>
      </c>
      <c r="K310" s="224">
        <v>0</v>
      </c>
      <c r="L310" s="224">
        <v>0</v>
      </c>
      <c r="M310" s="224">
        <v>0</v>
      </c>
      <c r="N310" s="224">
        <v>0</v>
      </c>
      <c r="O310" s="224">
        <v>0</v>
      </c>
      <c r="P310" s="224">
        <v>0</v>
      </c>
      <c r="Q310" s="224">
        <v>0</v>
      </c>
      <c r="R310" s="224">
        <v>0</v>
      </c>
      <c r="S310" s="224">
        <v>0</v>
      </c>
      <c r="T310" s="224">
        <v>0</v>
      </c>
      <c r="U310" s="224">
        <v>0</v>
      </c>
      <c r="V310" s="224">
        <v>0</v>
      </c>
      <c r="W310" s="224">
        <v>0</v>
      </c>
      <c r="X310" s="224">
        <v>0</v>
      </c>
      <c r="Y310" s="224">
        <v>0</v>
      </c>
      <c r="Z310" s="224">
        <v>0</v>
      </c>
      <c r="AA310" s="224">
        <v>0</v>
      </c>
      <c r="AB310" s="224">
        <v>0</v>
      </c>
      <c r="AC310" s="224">
        <v>0</v>
      </c>
    </row>
    <row r="311" spans="1:29" ht="33.75">
      <c r="A311" s="92" t="s">
        <v>1980</v>
      </c>
      <c r="B311" s="102" t="s">
        <v>1981</v>
      </c>
      <c r="C311" s="90">
        <v>630</v>
      </c>
      <c r="D311" s="357" t="s">
        <v>61</v>
      </c>
      <c r="E311" s="357" t="s">
        <v>62</v>
      </c>
      <c r="F311" s="298">
        <f>P311</f>
        <v>303100</v>
      </c>
      <c r="G311" s="299">
        <v>0</v>
      </c>
      <c r="H311" s="285">
        <v>0</v>
      </c>
      <c r="I311" s="285">
        <v>0</v>
      </c>
      <c r="J311" s="285">
        <v>0</v>
      </c>
      <c r="K311" s="285">
        <v>0</v>
      </c>
      <c r="L311" s="285">
        <v>0</v>
      </c>
      <c r="M311" s="285">
        <v>0</v>
      </c>
      <c r="N311" s="285">
        <v>0</v>
      </c>
      <c r="O311" s="285">
        <v>0</v>
      </c>
      <c r="P311" s="298">
        <f>P312</f>
        <v>303100</v>
      </c>
      <c r="Q311" s="299">
        <v>0</v>
      </c>
      <c r="R311" s="299">
        <v>0</v>
      </c>
      <c r="S311" s="299">
        <v>0</v>
      </c>
      <c r="T311" s="285">
        <v>0</v>
      </c>
      <c r="U311" s="285">
        <v>0</v>
      </c>
      <c r="V311" s="285">
        <v>0</v>
      </c>
      <c r="W311" s="285">
        <v>0</v>
      </c>
      <c r="X311" s="285">
        <v>0</v>
      </c>
      <c r="Y311" s="285">
        <v>0</v>
      </c>
      <c r="Z311" s="285">
        <v>0</v>
      </c>
      <c r="AA311" s="285">
        <v>0</v>
      </c>
      <c r="AB311" s="299">
        <f>AB312</f>
        <v>0</v>
      </c>
      <c r="AC311" s="299">
        <v>0</v>
      </c>
    </row>
    <row r="312" spans="1:29" ht="14.25" customHeight="1">
      <c r="A312" s="167" t="s">
        <v>1268</v>
      </c>
      <c r="B312" s="510" t="s">
        <v>1983</v>
      </c>
      <c r="C312" s="498"/>
      <c r="D312" s="526" t="s">
        <v>61</v>
      </c>
      <c r="E312" s="526" t="s">
        <v>62</v>
      </c>
      <c r="F312" s="494">
        <f>P312</f>
        <v>303100</v>
      </c>
      <c r="G312" s="504">
        <v>0</v>
      </c>
      <c r="H312" s="285">
        <v>0</v>
      </c>
      <c r="I312" s="285">
        <v>0</v>
      </c>
      <c r="J312" s="285">
        <v>0</v>
      </c>
      <c r="K312" s="285">
        <v>0</v>
      </c>
      <c r="L312" s="285">
        <v>0</v>
      </c>
      <c r="M312" s="285">
        <v>0</v>
      </c>
      <c r="N312" s="285">
        <v>0</v>
      </c>
      <c r="O312" s="285">
        <v>0</v>
      </c>
      <c r="P312" s="494">
        <f>РАСХОДЫ!K243+РАСХОДЫ!K366</f>
        <v>303100</v>
      </c>
      <c r="Q312" s="504">
        <v>0</v>
      </c>
      <c r="R312" s="504">
        <v>0</v>
      </c>
      <c r="S312" s="504">
        <v>0</v>
      </c>
      <c r="T312" s="504">
        <v>0</v>
      </c>
      <c r="U312" s="504">
        <v>0</v>
      </c>
      <c r="V312" s="504">
        <v>0</v>
      </c>
      <c r="W312" s="504">
        <v>0</v>
      </c>
      <c r="X312" s="504">
        <v>0</v>
      </c>
      <c r="Y312" s="504">
        <v>0</v>
      </c>
      <c r="Z312" s="504">
        <v>0</v>
      </c>
      <c r="AA312" s="504">
        <v>0</v>
      </c>
      <c r="AB312" s="494">
        <f>РАСХОДЫ!L243+РАСХОДЫ!L366</f>
        <v>0</v>
      </c>
      <c r="AC312" s="504">
        <v>0</v>
      </c>
    </row>
    <row r="313" spans="1:29" ht="22.5">
      <c r="A313" s="167" t="s">
        <v>1982</v>
      </c>
      <c r="B313" s="511"/>
      <c r="C313" s="499"/>
      <c r="D313" s="527"/>
      <c r="E313" s="527"/>
      <c r="F313" s="495"/>
      <c r="G313" s="505"/>
      <c r="H313" s="285">
        <v>0</v>
      </c>
      <c r="I313" s="285">
        <v>0</v>
      </c>
      <c r="J313" s="285">
        <v>0</v>
      </c>
      <c r="K313" s="285">
        <v>0</v>
      </c>
      <c r="L313" s="285">
        <v>0</v>
      </c>
      <c r="M313" s="285">
        <v>0</v>
      </c>
      <c r="N313" s="285">
        <v>0</v>
      </c>
      <c r="O313" s="285">
        <v>0</v>
      </c>
      <c r="P313" s="495"/>
      <c r="Q313" s="505"/>
      <c r="R313" s="505"/>
      <c r="S313" s="505"/>
      <c r="T313" s="505"/>
      <c r="U313" s="505"/>
      <c r="V313" s="505"/>
      <c r="W313" s="505"/>
      <c r="X313" s="505"/>
      <c r="Y313" s="505"/>
      <c r="Z313" s="505"/>
      <c r="AA313" s="505"/>
      <c r="AB313" s="505"/>
      <c r="AC313" s="505"/>
    </row>
    <row r="314" spans="1:29" ht="78.75" hidden="1">
      <c r="A314" s="167" t="s">
        <v>1984</v>
      </c>
      <c r="B314" s="99" t="s">
        <v>1985</v>
      </c>
      <c r="C314" s="90"/>
      <c r="D314" s="358" t="s">
        <v>61</v>
      </c>
      <c r="E314" s="358" t="s">
        <v>62</v>
      </c>
      <c r="F314" s="224">
        <v>0</v>
      </c>
      <c r="G314" s="224">
        <v>0</v>
      </c>
      <c r="H314" s="224">
        <v>0</v>
      </c>
      <c r="I314" s="224">
        <v>0</v>
      </c>
      <c r="J314" s="224">
        <v>0</v>
      </c>
      <c r="K314" s="224">
        <v>0</v>
      </c>
      <c r="L314" s="224">
        <v>0</v>
      </c>
      <c r="M314" s="224">
        <v>0</v>
      </c>
      <c r="N314" s="224">
        <v>0</v>
      </c>
      <c r="O314" s="224">
        <v>0</v>
      </c>
      <c r="P314" s="224">
        <v>0</v>
      </c>
      <c r="Q314" s="224">
        <v>0</v>
      </c>
      <c r="R314" s="224">
        <v>0</v>
      </c>
      <c r="S314" s="224">
        <v>0</v>
      </c>
      <c r="T314" s="224">
        <v>0</v>
      </c>
      <c r="U314" s="224">
        <v>0</v>
      </c>
      <c r="V314" s="224">
        <v>0</v>
      </c>
      <c r="W314" s="224">
        <v>0</v>
      </c>
      <c r="X314" s="224">
        <v>0</v>
      </c>
      <c r="Y314" s="224">
        <v>0</v>
      </c>
      <c r="Z314" s="224">
        <v>0</v>
      </c>
      <c r="AA314" s="224">
        <v>0</v>
      </c>
      <c r="AB314" s="224">
        <v>0</v>
      </c>
      <c r="AC314" s="224">
        <v>0</v>
      </c>
    </row>
    <row r="315" spans="1:29" ht="33.75" hidden="1">
      <c r="A315" s="178" t="s">
        <v>1986</v>
      </c>
      <c r="B315" s="357" t="s">
        <v>1987</v>
      </c>
      <c r="C315" s="113"/>
      <c r="D315" s="376" t="s">
        <v>61</v>
      </c>
      <c r="E315" s="365" t="s">
        <v>62</v>
      </c>
      <c r="F315" s="224">
        <v>0</v>
      </c>
      <c r="G315" s="224">
        <v>0</v>
      </c>
      <c r="H315" s="224">
        <v>0</v>
      </c>
      <c r="I315" s="224">
        <v>0</v>
      </c>
      <c r="J315" s="224">
        <v>0</v>
      </c>
      <c r="K315" s="224">
        <v>0</v>
      </c>
      <c r="L315" s="224">
        <v>0</v>
      </c>
      <c r="M315" s="224">
        <v>0</v>
      </c>
      <c r="N315" s="224">
        <v>0</v>
      </c>
      <c r="O315" s="224">
        <v>0</v>
      </c>
      <c r="P315" s="224">
        <v>0</v>
      </c>
      <c r="Q315" s="224">
        <v>0</v>
      </c>
      <c r="R315" s="224">
        <v>0</v>
      </c>
      <c r="S315" s="224">
        <v>0</v>
      </c>
      <c r="T315" s="224">
        <v>0</v>
      </c>
      <c r="U315" s="224">
        <v>0</v>
      </c>
      <c r="V315" s="224">
        <v>0</v>
      </c>
      <c r="W315" s="224">
        <v>0</v>
      </c>
      <c r="X315" s="224">
        <v>0</v>
      </c>
      <c r="Y315" s="224">
        <v>0</v>
      </c>
      <c r="Z315" s="224">
        <v>0</v>
      </c>
      <c r="AA315" s="224">
        <v>0</v>
      </c>
      <c r="AB315" s="224">
        <v>0</v>
      </c>
      <c r="AC315" s="224">
        <v>0</v>
      </c>
    </row>
    <row r="316" spans="1:29" ht="22.5" hidden="1">
      <c r="A316" s="171" t="s">
        <v>1988</v>
      </c>
      <c r="B316" s="122" t="s">
        <v>1989</v>
      </c>
      <c r="C316" s="86"/>
      <c r="D316" s="358" t="s">
        <v>61</v>
      </c>
      <c r="E316" s="358" t="s">
        <v>62</v>
      </c>
      <c r="F316" s="224">
        <v>0</v>
      </c>
      <c r="G316" s="224">
        <v>0</v>
      </c>
      <c r="H316" s="224">
        <v>0</v>
      </c>
      <c r="I316" s="224">
        <v>0</v>
      </c>
      <c r="J316" s="224">
        <v>0</v>
      </c>
      <c r="K316" s="224">
        <v>0</v>
      </c>
      <c r="L316" s="224">
        <v>0</v>
      </c>
      <c r="M316" s="224">
        <v>0</v>
      </c>
      <c r="N316" s="224">
        <v>0</v>
      </c>
      <c r="O316" s="224">
        <v>0</v>
      </c>
      <c r="P316" s="224">
        <v>0</v>
      </c>
      <c r="Q316" s="224">
        <v>0</v>
      </c>
      <c r="R316" s="224">
        <v>0</v>
      </c>
      <c r="S316" s="224">
        <v>0</v>
      </c>
      <c r="T316" s="224">
        <v>0</v>
      </c>
      <c r="U316" s="224">
        <v>0</v>
      </c>
      <c r="V316" s="224">
        <v>0</v>
      </c>
      <c r="W316" s="224">
        <v>0</v>
      </c>
      <c r="X316" s="224">
        <v>0</v>
      </c>
      <c r="Y316" s="224">
        <v>0</v>
      </c>
      <c r="Z316" s="224">
        <v>0</v>
      </c>
      <c r="AA316" s="224">
        <v>0</v>
      </c>
      <c r="AB316" s="224">
        <v>0</v>
      </c>
      <c r="AC316" s="224">
        <v>0</v>
      </c>
    </row>
    <row r="317" spans="1:29" ht="56.25" hidden="1">
      <c r="A317" s="171" t="s">
        <v>1990</v>
      </c>
      <c r="B317" s="112" t="s">
        <v>1991</v>
      </c>
      <c r="C317" s="116"/>
      <c r="D317" s="358" t="s">
        <v>61</v>
      </c>
      <c r="E317" s="358" t="s">
        <v>62</v>
      </c>
      <c r="F317" s="304" t="s">
        <v>1037</v>
      </c>
      <c r="G317" s="304" t="s">
        <v>1037</v>
      </c>
      <c r="H317" s="304" t="s">
        <v>1037</v>
      </c>
      <c r="I317" s="304" t="s">
        <v>1037</v>
      </c>
      <c r="J317" s="304" t="s">
        <v>1037</v>
      </c>
      <c r="K317" s="304" t="s">
        <v>1037</v>
      </c>
      <c r="L317" s="304" t="s">
        <v>1037</v>
      </c>
      <c r="M317" s="304" t="s">
        <v>1037</v>
      </c>
      <c r="N317" s="304" t="s">
        <v>1037</v>
      </c>
      <c r="O317" s="304" t="s">
        <v>1037</v>
      </c>
      <c r="P317" s="304" t="s">
        <v>1037</v>
      </c>
      <c r="Q317" s="304" t="s">
        <v>1037</v>
      </c>
      <c r="R317" s="224">
        <v>0</v>
      </c>
      <c r="S317" s="224">
        <v>0</v>
      </c>
      <c r="T317" s="224">
        <v>0</v>
      </c>
      <c r="U317" s="224">
        <v>0</v>
      </c>
      <c r="V317" s="224">
        <v>0</v>
      </c>
      <c r="W317" s="224">
        <v>0</v>
      </c>
      <c r="X317" s="224">
        <v>0</v>
      </c>
      <c r="Y317" s="224">
        <v>0</v>
      </c>
      <c r="Z317" s="224">
        <v>0</v>
      </c>
      <c r="AA317" s="224">
        <v>0</v>
      </c>
      <c r="AB317" s="224">
        <v>0</v>
      </c>
      <c r="AC317" s="224">
        <v>0</v>
      </c>
    </row>
    <row r="318" spans="1:29" ht="33.75" hidden="1">
      <c r="A318" s="171" t="s">
        <v>1992</v>
      </c>
      <c r="B318" s="112" t="s">
        <v>1993</v>
      </c>
      <c r="C318" s="116">
        <v>600</v>
      </c>
      <c r="D318" s="358" t="s">
        <v>61</v>
      </c>
      <c r="E318" s="361" t="s">
        <v>62</v>
      </c>
      <c r="F318" s="224" t="s">
        <v>1037</v>
      </c>
      <c r="G318" s="224" t="s">
        <v>1037</v>
      </c>
      <c r="H318" s="224" t="s">
        <v>1037</v>
      </c>
      <c r="I318" s="224" t="s">
        <v>1037</v>
      </c>
      <c r="J318" s="224" t="s">
        <v>1037</v>
      </c>
      <c r="K318" s="224" t="s">
        <v>1037</v>
      </c>
      <c r="L318" s="224" t="s">
        <v>1037</v>
      </c>
      <c r="M318" s="224" t="s">
        <v>1037</v>
      </c>
      <c r="N318" s="224" t="s">
        <v>1037</v>
      </c>
      <c r="O318" s="224" t="s">
        <v>1037</v>
      </c>
      <c r="P318" s="224" t="s">
        <v>1037</v>
      </c>
      <c r="Q318" s="224" t="s">
        <v>1037</v>
      </c>
      <c r="R318" s="224">
        <v>0</v>
      </c>
      <c r="S318" s="224">
        <v>0</v>
      </c>
      <c r="T318" s="224">
        <v>0</v>
      </c>
      <c r="U318" s="224">
        <v>0</v>
      </c>
      <c r="V318" s="224">
        <v>0</v>
      </c>
      <c r="W318" s="224">
        <v>0</v>
      </c>
      <c r="X318" s="224">
        <v>0</v>
      </c>
      <c r="Y318" s="224">
        <v>0</v>
      </c>
      <c r="Z318" s="224">
        <v>0</v>
      </c>
      <c r="AA318" s="224">
        <v>0</v>
      </c>
      <c r="AB318" s="224">
        <v>0</v>
      </c>
      <c r="AC318" s="224">
        <v>0</v>
      </c>
    </row>
    <row r="319" spans="1:29" ht="14.25" hidden="1">
      <c r="A319" s="167" t="s">
        <v>1268</v>
      </c>
      <c r="B319" s="95"/>
      <c r="C319" s="121"/>
      <c r="D319" s="364"/>
      <c r="E319" s="364"/>
      <c r="F319" s="308"/>
      <c r="G319" s="286"/>
      <c r="H319" s="286"/>
      <c r="I319" s="286"/>
      <c r="J319" s="286"/>
      <c r="K319" s="286"/>
      <c r="L319" s="286"/>
      <c r="M319" s="286"/>
      <c r="N319" s="286"/>
      <c r="O319" s="286"/>
      <c r="P319" s="286"/>
      <c r="Q319" s="286"/>
      <c r="R319" s="308"/>
      <c r="S319" s="286"/>
      <c r="T319" s="286"/>
      <c r="U319" s="286"/>
      <c r="V319" s="286"/>
      <c r="W319" s="286"/>
      <c r="X319" s="286"/>
      <c r="Y319" s="286"/>
      <c r="Z319" s="286"/>
      <c r="AA319" s="286"/>
      <c r="AB319" s="286"/>
      <c r="AC319" s="286"/>
    </row>
    <row r="320" spans="1:29" ht="22.5" hidden="1">
      <c r="A320" s="167" t="s">
        <v>1994</v>
      </c>
      <c r="B320" s="99" t="s">
        <v>1995</v>
      </c>
      <c r="C320" s="104">
        <v>601</v>
      </c>
      <c r="D320" s="109" t="s">
        <v>61</v>
      </c>
      <c r="E320" s="109" t="s">
        <v>62</v>
      </c>
      <c r="F320" s="224" t="s">
        <v>1037</v>
      </c>
      <c r="G320" s="224" t="s">
        <v>1037</v>
      </c>
      <c r="H320" s="224" t="s">
        <v>1037</v>
      </c>
      <c r="I320" s="224" t="s">
        <v>1037</v>
      </c>
      <c r="J320" s="224" t="s">
        <v>1037</v>
      </c>
      <c r="K320" s="224" t="s">
        <v>1037</v>
      </c>
      <c r="L320" s="224" t="s">
        <v>1037</v>
      </c>
      <c r="M320" s="224" t="s">
        <v>1037</v>
      </c>
      <c r="N320" s="224" t="s">
        <v>1037</v>
      </c>
      <c r="O320" s="224" t="s">
        <v>1037</v>
      </c>
      <c r="P320" s="224" t="s">
        <v>1037</v>
      </c>
      <c r="Q320" s="224" t="s">
        <v>1037</v>
      </c>
      <c r="R320" s="309" t="s">
        <v>476</v>
      </c>
      <c r="S320" s="223">
        <v>0</v>
      </c>
      <c r="T320" s="223">
        <v>0</v>
      </c>
      <c r="U320" s="223">
        <v>0</v>
      </c>
      <c r="V320" s="223">
        <v>0</v>
      </c>
      <c r="W320" s="223">
        <v>0</v>
      </c>
      <c r="X320" s="223">
        <v>0</v>
      </c>
      <c r="Y320" s="223">
        <v>0</v>
      </c>
      <c r="Z320" s="223">
        <v>0</v>
      </c>
      <c r="AA320" s="223">
        <v>0</v>
      </c>
      <c r="AB320" s="223">
        <v>0</v>
      </c>
      <c r="AC320" s="224"/>
    </row>
    <row r="321" spans="1:29" ht="45" hidden="1">
      <c r="A321" s="167" t="s">
        <v>1996</v>
      </c>
      <c r="B321" s="99" t="s">
        <v>1997</v>
      </c>
      <c r="C321" s="104"/>
      <c r="D321" s="109" t="s">
        <v>61</v>
      </c>
      <c r="E321" s="109" t="s">
        <v>62</v>
      </c>
      <c r="F321" s="224" t="s">
        <v>1037</v>
      </c>
      <c r="G321" s="224" t="s">
        <v>1037</v>
      </c>
      <c r="H321" s="224" t="s">
        <v>1037</v>
      </c>
      <c r="I321" s="224" t="s">
        <v>1037</v>
      </c>
      <c r="J321" s="224" t="s">
        <v>1037</v>
      </c>
      <c r="K321" s="224" t="s">
        <v>1037</v>
      </c>
      <c r="L321" s="224" t="s">
        <v>1037</v>
      </c>
      <c r="M321" s="224" t="s">
        <v>1037</v>
      </c>
      <c r="N321" s="224" t="s">
        <v>1037</v>
      </c>
      <c r="O321" s="224" t="s">
        <v>1037</v>
      </c>
      <c r="P321" s="224" t="s">
        <v>1037</v>
      </c>
      <c r="Q321" s="224" t="s">
        <v>1037</v>
      </c>
      <c r="R321" s="224"/>
      <c r="S321" s="224" t="s">
        <v>1037</v>
      </c>
      <c r="T321" s="224"/>
      <c r="U321" s="224" t="s">
        <v>1037</v>
      </c>
      <c r="V321" s="224" t="s">
        <v>1037</v>
      </c>
      <c r="W321" s="224" t="s">
        <v>1037</v>
      </c>
      <c r="X321" s="224" t="s">
        <v>1037</v>
      </c>
      <c r="Y321" s="224" t="s">
        <v>1037</v>
      </c>
      <c r="Z321" s="224" t="s">
        <v>1037</v>
      </c>
      <c r="AA321" s="224" t="s">
        <v>1037</v>
      </c>
      <c r="AB321" s="224" t="s">
        <v>1037</v>
      </c>
      <c r="AC321" s="224" t="s">
        <v>1037</v>
      </c>
    </row>
    <row r="322" spans="1:29" ht="33.75" hidden="1">
      <c r="A322" s="92" t="s">
        <v>1998</v>
      </c>
      <c r="B322" s="112" t="s">
        <v>1999</v>
      </c>
      <c r="C322" s="116">
        <v>800</v>
      </c>
      <c r="D322" s="358" t="s">
        <v>61</v>
      </c>
      <c r="E322" s="361" t="s">
        <v>62</v>
      </c>
      <c r="F322" s="224" t="s">
        <v>1037</v>
      </c>
      <c r="G322" s="224" t="s">
        <v>1037</v>
      </c>
      <c r="H322" s="224" t="s">
        <v>1037</v>
      </c>
      <c r="I322" s="224" t="s">
        <v>1037</v>
      </c>
      <c r="J322" s="224" t="s">
        <v>1037</v>
      </c>
      <c r="K322" s="224" t="s">
        <v>1037</v>
      </c>
      <c r="L322" s="224" t="s">
        <v>1037</v>
      </c>
      <c r="M322" s="224" t="s">
        <v>1037</v>
      </c>
      <c r="N322" s="224" t="s">
        <v>1037</v>
      </c>
      <c r="O322" s="224" t="s">
        <v>1037</v>
      </c>
      <c r="P322" s="224" t="s">
        <v>1037</v>
      </c>
      <c r="Q322" s="224" t="s">
        <v>1037</v>
      </c>
      <c r="R322" s="224">
        <v>0</v>
      </c>
      <c r="S322" s="224">
        <v>0</v>
      </c>
      <c r="T322" s="224">
        <v>0</v>
      </c>
      <c r="U322" s="224">
        <v>0</v>
      </c>
      <c r="V322" s="224">
        <v>0</v>
      </c>
      <c r="W322" s="224">
        <v>0</v>
      </c>
      <c r="X322" s="224">
        <v>0</v>
      </c>
      <c r="Y322" s="224">
        <v>0</v>
      </c>
      <c r="Z322" s="224">
        <v>0</v>
      </c>
      <c r="AA322" s="224">
        <v>0</v>
      </c>
      <c r="AB322" s="224">
        <v>0</v>
      </c>
      <c r="AC322" s="224">
        <v>0</v>
      </c>
    </row>
    <row r="323" spans="1:29" ht="14.25" hidden="1">
      <c r="A323" s="167" t="s">
        <v>753</v>
      </c>
      <c r="B323" s="95"/>
      <c r="C323" s="121"/>
      <c r="D323" s="364"/>
      <c r="E323" s="364"/>
      <c r="F323" s="308"/>
      <c r="G323" s="286"/>
      <c r="H323" s="286"/>
      <c r="I323" s="286"/>
      <c r="J323" s="286"/>
      <c r="K323" s="286"/>
      <c r="L323" s="286"/>
      <c r="M323" s="286"/>
      <c r="N323" s="286"/>
      <c r="O323" s="286"/>
      <c r="P323" s="286"/>
      <c r="Q323" s="286"/>
      <c r="R323" s="224">
        <v>0</v>
      </c>
      <c r="S323" s="224">
        <v>0</v>
      </c>
      <c r="T323" s="224">
        <v>0</v>
      </c>
      <c r="U323" s="224">
        <v>0</v>
      </c>
      <c r="V323" s="224">
        <v>0</v>
      </c>
      <c r="W323" s="224">
        <v>0</v>
      </c>
      <c r="X323" s="224">
        <v>0</v>
      </c>
      <c r="Y323" s="224">
        <v>0</v>
      </c>
      <c r="Z323" s="224">
        <v>0</v>
      </c>
      <c r="AA323" s="224">
        <v>0</v>
      </c>
      <c r="AB323" s="224">
        <v>0</v>
      </c>
      <c r="AC323" s="224">
        <v>0</v>
      </c>
    </row>
    <row r="324" spans="1:29" ht="14.25" hidden="1">
      <c r="A324" s="167" t="s">
        <v>2000</v>
      </c>
      <c r="B324" s="99" t="s">
        <v>2001</v>
      </c>
      <c r="C324" s="104">
        <v>810</v>
      </c>
      <c r="D324" s="109" t="s">
        <v>61</v>
      </c>
      <c r="E324" s="109" t="s">
        <v>67</v>
      </c>
      <c r="F324" s="224" t="s">
        <v>1037</v>
      </c>
      <c r="G324" s="224" t="s">
        <v>1037</v>
      </c>
      <c r="H324" s="224" t="s">
        <v>1037</v>
      </c>
      <c r="I324" s="224" t="s">
        <v>1037</v>
      </c>
      <c r="J324" s="224" t="s">
        <v>1037</v>
      </c>
      <c r="K324" s="224" t="s">
        <v>1037</v>
      </c>
      <c r="L324" s="224" t="s">
        <v>1037</v>
      </c>
      <c r="M324" s="224" t="s">
        <v>1037</v>
      </c>
      <c r="N324" s="224" t="s">
        <v>1037</v>
      </c>
      <c r="O324" s="224" t="s">
        <v>1037</v>
      </c>
      <c r="P324" s="224" t="s">
        <v>1037</v>
      </c>
      <c r="Q324" s="224" t="s">
        <v>1037</v>
      </c>
      <c r="R324" s="224">
        <v>0</v>
      </c>
      <c r="S324" s="224">
        <v>0</v>
      </c>
      <c r="T324" s="224">
        <v>0</v>
      </c>
      <c r="U324" s="224">
        <v>0</v>
      </c>
      <c r="V324" s="224">
        <v>0</v>
      </c>
      <c r="W324" s="224">
        <v>0</v>
      </c>
      <c r="X324" s="224">
        <v>0</v>
      </c>
      <c r="Y324" s="224">
        <v>0</v>
      </c>
      <c r="Z324" s="224">
        <v>0</v>
      </c>
      <c r="AA324" s="224">
        <v>0</v>
      </c>
      <c r="AB324" s="224">
        <v>0</v>
      </c>
      <c r="AC324" s="224">
        <v>0</v>
      </c>
    </row>
    <row r="325" spans="1:29" ht="22.5" hidden="1">
      <c r="A325" s="167" t="s">
        <v>2002</v>
      </c>
      <c r="B325" s="106" t="s">
        <v>1902</v>
      </c>
      <c r="C325" s="116">
        <v>820</v>
      </c>
      <c r="D325" s="366" t="s">
        <v>61</v>
      </c>
      <c r="E325" s="109" t="s">
        <v>831</v>
      </c>
      <c r="F325" s="224" t="s">
        <v>1037</v>
      </c>
      <c r="G325" s="224" t="s">
        <v>1037</v>
      </c>
      <c r="H325" s="224" t="s">
        <v>1037</v>
      </c>
      <c r="I325" s="224" t="s">
        <v>1037</v>
      </c>
      <c r="J325" s="224" t="s">
        <v>1037</v>
      </c>
      <c r="K325" s="224" t="s">
        <v>1037</v>
      </c>
      <c r="L325" s="224" t="s">
        <v>1037</v>
      </c>
      <c r="M325" s="224" t="s">
        <v>1037</v>
      </c>
      <c r="N325" s="224" t="s">
        <v>1037</v>
      </c>
      <c r="O325" s="224" t="s">
        <v>1037</v>
      </c>
      <c r="P325" s="224" t="s">
        <v>1037</v>
      </c>
      <c r="Q325" s="224" t="s">
        <v>1037</v>
      </c>
      <c r="R325" s="224">
        <v>0</v>
      </c>
      <c r="S325" s="224">
        <v>0</v>
      </c>
      <c r="T325" s="224">
        <v>0</v>
      </c>
      <c r="U325" s="224">
        <v>0</v>
      </c>
      <c r="V325" s="224">
        <v>0</v>
      </c>
      <c r="W325" s="224">
        <v>0</v>
      </c>
      <c r="X325" s="224">
        <v>0</v>
      </c>
      <c r="Y325" s="224">
        <v>0</v>
      </c>
      <c r="Z325" s="224">
        <v>0</v>
      </c>
      <c r="AA325" s="224">
        <v>0</v>
      </c>
      <c r="AB325" s="224">
        <v>0</v>
      </c>
      <c r="AC325" s="224">
        <v>0</v>
      </c>
    </row>
    <row r="326" spans="1:29" ht="14.25" hidden="1">
      <c r="A326" s="167" t="s">
        <v>1903</v>
      </c>
      <c r="B326" s="99" t="s">
        <v>1904</v>
      </c>
      <c r="C326" s="116"/>
      <c r="D326" s="366" t="s">
        <v>61</v>
      </c>
      <c r="E326" s="109" t="s">
        <v>62</v>
      </c>
      <c r="F326" s="224" t="s">
        <v>1037</v>
      </c>
      <c r="G326" s="224" t="s">
        <v>1037</v>
      </c>
      <c r="H326" s="224" t="s">
        <v>1037</v>
      </c>
      <c r="I326" s="224" t="s">
        <v>1037</v>
      </c>
      <c r="J326" s="224" t="s">
        <v>1037</v>
      </c>
      <c r="K326" s="224" t="s">
        <v>1037</v>
      </c>
      <c r="L326" s="224" t="s">
        <v>1037</v>
      </c>
      <c r="M326" s="224" t="s">
        <v>1037</v>
      </c>
      <c r="N326" s="224" t="s">
        <v>1037</v>
      </c>
      <c r="O326" s="224" t="s">
        <v>1037</v>
      </c>
      <c r="P326" s="224" t="s">
        <v>1037</v>
      </c>
      <c r="Q326" s="224" t="s">
        <v>1037</v>
      </c>
      <c r="R326" s="224">
        <v>0</v>
      </c>
      <c r="S326" s="224">
        <v>0</v>
      </c>
      <c r="T326" s="224">
        <v>0</v>
      </c>
      <c r="U326" s="224">
        <v>0</v>
      </c>
      <c r="V326" s="224">
        <v>0</v>
      </c>
      <c r="W326" s="224">
        <v>0</v>
      </c>
      <c r="X326" s="224">
        <v>0</v>
      </c>
      <c r="Y326" s="224">
        <v>0</v>
      </c>
      <c r="Z326" s="224">
        <v>0</v>
      </c>
      <c r="AA326" s="224">
        <v>0</v>
      </c>
      <c r="AB326" s="224">
        <v>0</v>
      </c>
      <c r="AC326" s="224">
        <v>0</v>
      </c>
    </row>
    <row r="327" spans="1:29" ht="14.25" hidden="1">
      <c r="A327" s="167" t="s">
        <v>1905</v>
      </c>
      <c r="B327" s="99" t="s">
        <v>1906</v>
      </c>
      <c r="C327" s="116"/>
      <c r="D327" s="366" t="s">
        <v>61</v>
      </c>
      <c r="E327" s="109" t="s">
        <v>62</v>
      </c>
      <c r="F327" s="224" t="s">
        <v>1037</v>
      </c>
      <c r="G327" s="224" t="s">
        <v>1037</v>
      </c>
      <c r="H327" s="224" t="s">
        <v>1037</v>
      </c>
      <c r="I327" s="224" t="s">
        <v>1037</v>
      </c>
      <c r="J327" s="224" t="s">
        <v>1037</v>
      </c>
      <c r="K327" s="224" t="s">
        <v>1037</v>
      </c>
      <c r="L327" s="224" t="s">
        <v>1037</v>
      </c>
      <c r="M327" s="224" t="s">
        <v>1037</v>
      </c>
      <c r="N327" s="224" t="s">
        <v>1037</v>
      </c>
      <c r="O327" s="224" t="s">
        <v>1037</v>
      </c>
      <c r="P327" s="224" t="s">
        <v>1037</v>
      </c>
      <c r="Q327" s="224" t="s">
        <v>1037</v>
      </c>
      <c r="R327" s="224">
        <v>0</v>
      </c>
      <c r="S327" s="224">
        <v>0</v>
      </c>
      <c r="T327" s="224">
        <v>0</v>
      </c>
      <c r="U327" s="224">
        <v>0</v>
      </c>
      <c r="V327" s="224">
        <v>0</v>
      </c>
      <c r="W327" s="224">
        <v>0</v>
      </c>
      <c r="X327" s="224">
        <v>0</v>
      </c>
      <c r="Y327" s="224">
        <v>0</v>
      </c>
      <c r="Z327" s="224">
        <v>0</v>
      </c>
      <c r="AA327" s="224">
        <v>0</v>
      </c>
      <c r="AB327" s="224">
        <v>0</v>
      </c>
      <c r="AC327" s="224">
        <v>0</v>
      </c>
    </row>
    <row r="328" spans="1:29" ht="14.25" hidden="1">
      <c r="A328" s="167" t="s">
        <v>1907</v>
      </c>
      <c r="B328" s="99" t="s">
        <v>1908</v>
      </c>
      <c r="C328" s="116"/>
      <c r="D328" s="366" t="s">
        <v>61</v>
      </c>
      <c r="E328" s="109" t="s">
        <v>62</v>
      </c>
      <c r="F328" s="224" t="s">
        <v>1037</v>
      </c>
      <c r="G328" s="224" t="s">
        <v>1037</v>
      </c>
      <c r="H328" s="224" t="s">
        <v>1037</v>
      </c>
      <c r="I328" s="224" t="s">
        <v>1037</v>
      </c>
      <c r="J328" s="224" t="s">
        <v>1037</v>
      </c>
      <c r="K328" s="224" t="s">
        <v>1037</v>
      </c>
      <c r="L328" s="224" t="s">
        <v>1037</v>
      </c>
      <c r="M328" s="224" t="s">
        <v>1037</v>
      </c>
      <c r="N328" s="224" t="s">
        <v>1037</v>
      </c>
      <c r="O328" s="224" t="s">
        <v>1037</v>
      </c>
      <c r="P328" s="224" t="s">
        <v>1037</v>
      </c>
      <c r="Q328" s="224" t="s">
        <v>1037</v>
      </c>
      <c r="R328" s="224">
        <v>0</v>
      </c>
      <c r="S328" s="224">
        <v>0</v>
      </c>
      <c r="T328" s="224">
        <v>0</v>
      </c>
      <c r="U328" s="224">
        <v>0</v>
      </c>
      <c r="V328" s="224">
        <v>0</v>
      </c>
      <c r="W328" s="224">
        <v>0</v>
      </c>
      <c r="X328" s="224">
        <v>0</v>
      </c>
      <c r="Y328" s="224">
        <v>0</v>
      </c>
      <c r="Z328" s="224">
        <v>0</v>
      </c>
      <c r="AA328" s="224">
        <v>0</v>
      </c>
      <c r="AB328" s="224">
        <v>0</v>
      </c>
      <c r="AC328" s="224">
        <v>0</v>
      </c>
    </row>
    <row r="329" spans="1:29" ht="22.5" hidden="1">
      <c r="A329" s="167" t="s">
        <v>1909</v>
      </c>
      <c r="B329" s="99" t="s">
        <v>1910</v>
      </c>
      <c r="C329" s="116"/>
      <c r="D329" s="366" t="s">
        <v>61</v>
      </c>
      <c r="E329" s="109" t="s">
        <v>62</v>
      </c>
      <c r="F329" s="224" t="s">
        <v>1037</v>
      </c>
      <c r="G329" s="224" t="s">
        <v>1037</v>
      </c>
      <c r="H329" s="224" t="s">
        <v>1037</v>
      </c>
      <c r="I329" s="224" t="s">
        <v>1037</v>
      </c>
      <c r="J329" s="224" t="s">
        <v>1037</v>
      </c>
      <c r="K329" s="224" t="s">
        <v>1037</v>
      </c>
      <c r="L329" s="224" t="s">
        <v>1037</v>
      </c>
      <c r="M329" s="224" t="s">
        <v>1037</v>
      </c>
      <c r="N329" s="224" t="s">
        <v>1037</v>
      </c>
      <c r="O329" s="224" t="s">
        <v>1037</v>
      </c>
      <c r="P329" s="224" t="s">
        <v>1037</v>
      </c>
      <c r="Q329" s="224" t="s">
        <v>1037</v>
      </c>
      <c r="R329" s="224">
        <v>0</v>
      </c>
      <c r="S329" s="224">
        <v>0</v>
      </c>
      <c r="T329" s="224">
        <v>0</v>
      </c>
      <c r="U329" s="224">
        <v>0</v>
      </c>
      <c r="V329" s="224">
        <v>0</v>
      </c>
      <c r="W329" s="224">
        <v>0</v>
      </c>
      <c r="X329" s="224">
        <v>0</v>
      </c>
      <c r="Y329" s="224">
        <v>0</v>
      </c>
      <c r="Z329" s="224">
        <v>0</v>
      </c>
      <c r="AA329" s="224">
        <v>0</v>
      </c>
      <c r="AB329" s="224">
        <v>0</v>
      </c>
      <c r="AC329" s="224">
        <v>0</v>
      </c>
    </row>
    <row r="330" spans="1:29" ht="14.25" hidden="1">
      <c r="A330" s="167" t="s">
        <v>1911</v>
      </c>
      <c r="B330" s="99" t="s">
        <v>1912</v>
      </c>
      <c r="C330" s="116"/>
      <c r="D330" s="366" t="s">
        <v>61</v>
      </c>
      <c r="E330" s="109" t="s">
        <v>62</v>
      </c>
      <c r="F330" s="224" t="s">
        <v>1037</v>
      </c>
      <c r="G330" s="224" t="s">
        <v>1037</v>
      </c>
      <c r="H330" s="224" t="s">
        <v>1037</v>
      </c>
      <c r="I330" s="224" t="s">
        <v>1037</v>
      </c>
      <c r="J330" s="224" t="s">
        <v>1037</v>
      </c>
      <c r="K330" s="224" t="s">
        <v>1037</v>
      </c>
      <c r="L330" s="224" t="s">
        <v>1037</v>
      </c>
      <c r="M330" s="224" t="s">
        <v>1037</v>
      </c>
      <c r="N330" s="224" t="s">
        <v>1037</v>
      </c>
      <c r="O330" s="224" t="s">
        <v>1037</v>
      </c>
      <c r="P330" s="224" t="s">
        <v>1037</v>
      </c>
      <c r="Q330" s="224" t="s">
        <v>1037</v>
      </c>
      <c r="R330" s="224">
        <v>0</v>
      </c>
      <c r="S330" s="224">
        <v>0</v>
      </c>
      <c r="T330" s="224">
        <v>0</v>
      </c>
      <c r="U330" s="224">
        <v>0</v>
      </c>
      <c r="V330" s="224">
        <v>0</v>
      </c>
      <c r="W330" s="224">
        <v>0</v>
      </c>
      <c r="X330" s="224">
        <v>0</v>
      </c>
      <c r="Y330" s="224">
        <v>0</v>
      </c>
      <c r="Z330" s="224">
        <v>0</v>
      </c>
      <c r="AA330" s="224">
        <v>0</v>
      </c>
      <c r="AB330" s="224">
        <v>0</v>
      </c>
      <c r="AC330" s="224">
        <v>0</v>
      </c>
    </row>
    <row r="331" spans="1:29" ht="45" hidden="1">
      <c r="A331" s="167" t="s">
        <v>1913</v>
      </c>
      <c r="B331" s="99" t="s">
        <v>1914</v>
      </c>
      <c r="C331" s="116"/>
      <c r="D331" s="366" t="s">
        <v>61</v>
      </c>
      <c r="E331" s="109" t="s">
        <v>1915</v>
      </c>
      <c r="F331" s="224" t="s">
        <v>1037</v>
      </c>
      <c r="G331" s="224" t="s">
        <v>1037</v>
      </c>
      <c r="H331" s="224" t="s">
        <v>1037</v>
      </c>
      <c r="I331" s="224" t="s">
        <v>1037</v>
      </c>
      <c r="J331" s="224" t="s">
        <v>1037</v>
      </c>
      <c r="K331" s="224" t="s">
        <v>1037</v>
      </c>
      <c r="L331" s="224" t="s">
        <v>1037</v>
      </c>
      <c r="M331" s="224" t="s">
        <v>1037</v>
      </c>
      <c r="N331" s="224" t="s">
        <v>1037</v>
      </c>
      <c r="O331" s="224" t="s">
        <v>1037</v>
      </c>
      <c r="P331" s="224" t="s">
        <v>1037</v>
      </c>
      <c r="Q331" s="224" t="s">
        <v>1037</v>
      </c>
      <c r="R331" s="224">
        <v>0</v>
      </c>
      <c r="S331" s="224">
        <v>0</v>
      </c>
      <c r="T331" s="224">
        <v>0</v>
      </c>
      <c r="U331" s="224">
        <v>0</v>
      </c>
      <c r="V331" s="224">
        <v>0</v>
      </c>
      <c r="W331" s="224">
        <v>0</v>
      </c>
      <c r="X331" s="224">
        <v>0</v>
      </c>
      <c r="Y331" s="224">
        <v>0</v>
      </c>
      <c r="Z331" s="224">
        <v>0</v>
      </c>
      <c r="AA331" s="224">
        <v>0</v>
      </c>
      <c r="AB331" s="224">
        <v>0</v>
      </c>
      <c r="AC331" s="224">
        <v>0</v>
      </c>
    </row>
    <row r="332" spans="1:29" ht="56.25" hidden="1">
      <c r="A332" s="167" t="s">
        <v>1916</v>
      </c>
      <c r="B332" s="99" t="s">
        <v>1917</v>
      </c>
      <c r="C332" s="116"/>
      <c r="D332" s="366" t="s">
        <v>61</v>
      </c>
      <c r="E332" s="109" t="s">
        <v>1918</v>
      </c>
      <c r="F332" s="224" t="s">
        <v>1037</v>
      </c>
      <c r="G332" s="224" t="s">
        <v>1037</v>
      </c>
      <c r="H332" s="224" t="s">
        <v>1037</v>
      </c>
      <c r="I332" s="224" t="s">
        <v>1037</v>
      </c>
      <c r="J332" s="224" t="s">
        <v>1037</v>
      </c>
      <c r="K332" s="224" t="s">
        <v>1037</v>
      </c>
      <c r="L332" s="224" t="s">
        <v>1037</v>
      </c>
      <c r="M332" s="224" t="s">
        <v>1037</v>
      </c>
      <c r="N332" s="224" t="s">
        <v>1037</v>
      </c>
      <c r="O332" s="224" t="s">
        <v>1037</v>
      </c>
      <c r="P332" s="224" t="s">
        <v>1037</v>
      </c>
      <c r="Q332" s="224" t="s">
        <v>1037</v>
      </c>
      <c r="R332" s="224">
        <v>0</v>
      </c>
      <c r="S332" s="224">
        <v>0</v>
      </c>
      <c r="T332" s="224">
        <v>0</v>
      </c>
      <c r="U332" s="224">
        <v>0</v>
      </c>
      <c r="V332" s="224">
        <v>0</v>
      </c>
      <c r="W332" s="224">
        <v>0</v>
      </c>
      <c r="X332" s="224">
        <v>0</v>
      </c>
      <c r="Y332" s="224">
        <v>0</v>
      </c>
      <c r="Z332" s="224">
        <v>0</v>
      </c>
      <c r="AA332" s="224">
        <v>0</v>
      </c>
      <c r="AB332" s="224">
        <v>0</v>
      </c>
      <c r="AC332" s="224">
        <v>0</v>
      </c>
    </row>
    <row r="333" spans="1:29" ht="22.5" hidden="1">
      <c r="A333" s="167" t="s">
        <v>1919</v>
      </c>
      <c r="B333" s="99" t="s">
        <v>1920</v>
      </c>
      <c r="C333" s="116"/>
      <c r="D333" s="366" t="s">
        <v>61</v>
      </c>
      <c r="E333" s="109" t="s">
        <v>711</v>
      </c>
      <c r="F333" s="224" t="s">
        <v>1037</v>
      </c>
      <c r="G333" s="224" t="s">
        <v>1037</v>
      </c>
      <c r="H333" s="224" t="s">
        <v>1037</v>
      </c>
      <c r="I333" s="224" t="s">
        <v>1037</v>
      </c>
      <c r="J333" s="224" t="s">
        <v>1037</v>
      </c>
      <c r="K333" s="224" t="s">
        <v>1037</v>
      </c>
      <c r="L333" s="224" t="s">
        <v>1037</v>
      </c>
      <c r="M333" s="224" t="s">
        <v>1037</v>
      </c>
      <c r="N333" s="224" t="s">
        <v>1037</v>
      </c>
      <c r="O333" s="224" t="s">
        <v>1037</v>
      </c>
      <c r="P333" s="224" t="s">
        <v>1037</v>
      </c>
      <c r="Q333" s="224" t="s">
        <v>1037</v>
      </c>
      <c r="R333" s="224">
        <v>0</v>
      </c>
      <c r="S333" s="224">
        <v>0</v>
      </c>
      <c r="T333" s="224">
        <v>0</v>
      </c>
      <c r="U333" s="224">
        <v>0</v>
      </c>
      <c r="V333" s="224">
        <v>0</v>
      </c>
      <c r="W333" s="224">
        <v>0</v>
      </c>
      <c r="X333" s="224">
        <v>0</v>
      </c>
      <c r="Y333" s="224">
        <v>0</v>
      </c>
      <c r="Z333" s="224">
        <v>0</v>
      </c>
      <c r="AA333" s="224">
        <v>0</v>
      </c>
      <c r="AB333" s="224">
        <v>0</v>
      </c>
      <c r="AC333" s="224">
        <v>0</v>
      </c>
    </row>
    <row r="334" spans="1:29" ht="14.25" hidden="1">
      <c r="A334" s="167" t="s">
        <v>1921</v>
      </c>
      <c r="B334" s="99" t="s">
        <v>1922</v>
      </c>
      <c r="C334" s="116"/>
      <c r="D334" s="366" t="s">
        <v>61</v>
      </c>
      <c r="E334" s="109" t="s">
        <v>62</v>
      </c>
      <c r="F334" s="224" t="s">
        <v>1037</v>
      </c>
      <c r="G334" s="224" t="s">
        <v>1037</v>
      </c>
      <c r="H334" s="224" t="s">
        <v>1037</v>
      </c>
      <c r="I334" s="224" t="s">
        <v>1037</v>
      </c>
      <c r="J334" s="224" t="s">
        <v>1037</v>
      </c>
      <c r="K334" s="224" t="s">
        <v>1037</v>
      </c>
      <c r="L334" s="224" t="s">
        <v>1037</v>
      </c>
      <c r="M334" s="224" t="s">
        <v>1037</v>
      </c>
      <c r="N334" s="224" t="s">
        <v>1037</v>
      </c>
      <c r="O334" s="224" t="s">
        <v>1037</v>
      </c>
      <c r="P334" s="224" t="s">
        <v>1037</v>
      </c>
      <c r="Q334" s="224" t="s">
        <v>1037</v>
      </c>
      <c r="R334" s="224">
        <v>0</v>
      </c>
      <c r="S334" s="224">
        <v>0</v>
      </c>
      <c r="T334" s="224">
        <v>0</v>
      </c>
      <c r="U334" s="224">
        <v>0</v>
      </c>
      <c r="V334" s="224">
        <v>0</v>
      </c>
      <c r="W334" s="224">
        <v>0</v>
      </c>
      <c r="X334" s="224">
        <v>0</v>
      </c>
      <c r="Y334" s="224">
        <v>0</v>
      </c>
      <c r="Z334" s="224">
        <v>0</v>
      </c>
      <c r="AA334" s="224">
        <v>0</v>
      </c>
      <c r="AB334" s="224">
        <v>0</v>
      </c>
      <c r="AC334" s="224">
        <v>0</v>
      </c>
    </row>
    <row r="335" spans="1:29" ht="78.75" hidden="1">
      <c r="A335" s="167" t="s">
        <v>1923</v>
      </c>
      <c r="B335" s="106" t="s">
        <v>1924</v>
      </c>
      <c r="C335" s="116"/>
      <c r="D335" s="366" t="s">
        <v>61</v>
      </c>
      <c r="E335" s="109" t="s">
        <v>1925</v>
      </c>
      <c r="F335" s="224" t="s">
        <v>1037</v>
      </c>
      <c r="G335" s="224" t="s">
        <v>1037</v>
      </c>
      <c r="H335" s="224" t="s">
        <v>1037</v>
      </c>
      <c r="I335" s="224" t="s">
        <v>1037</v>
      </c>
      <c r="J335" s="224" t="s">
        <v>1037</v>
      </c>
      <c r="K335" s="224" t="s">
        <v>1037</v>
      </c>
      <c r="L335" s="224" t="s">
        <v>1037</v>
      </c>
      <c r="M335" s="224" t="s">
        <v>1037</v>
      </c>
      <c r="N335" s="224" t="s">
        <v>1037</v>
      </c>
      <c r="O335" s="224" t="s">
        <v>1037</v>
      </c>
      <c r="P335" s="224" t="s">
        <v>1037</v>
      </c>
      <c r="Q335" s="224" t="s">
        <v>1037</v>
      </c>
      <c r="R335" s="224">
        <v>0</v>
      </c>
      <c r="S335" s="224">
        <v>0</v>
      </c>
      <c r="T335" s="224">
        <v>0</v>
      </c>
      <c r="U335" s="224">
        <v>0</v>
      </c>
      <c r="V335" s="224">
        <v>0</v>
      </c>
      <c r="W335" s="224">
        <v>0</v>
      </c>
      <c r="X335" s="224">
        <v>0</v>
      </c>
      <c r="Y335" s="224">
        <v>0</v>
      </c>
      <c r="Z335" s="224">
        <v>0</v>
      </c>
      <c r="AA335" s="224">
        <v>0</v>
      </c>
      <c r="AB335" s="224">
        <v>0</v>
      </c>
      <c r="AC335" s="224">
        <v>0</v>
      </c>
    </row>
    <row r="336" spans="1:29" ht="56.25" hidden="1">
      <c r="A336" s="167" t="s">
        <v>1926</v>
      </c>
      <c r="B336" s="99" t="s">
        <v>1927</v>
      </c>
      <c r="C336" s="116"/>
      <c r="D336" s="366" t="s">
        <v>61</v>
      </c>
      <c r="E336" s="109" t="s">
        <v>1928</v>
      </c>
      <c r="F336" s="224" t="s">
        <v>1037</v>
      </c>
      <c r="G336" s="224" t="s">
        <v>1037</v>
      </c>
      <c r="H336" s="224" t="s">
        <v>1037</v>
      </c>
      <c r="I336" s="224" t="s">
        <v>1037</v>
      </c>
      <c r="J336" s="224" t="s">
        <v>1037</v>
      </c>
      <c r="K336" s="224" t="s">
        <v>1037</v>
      </c>
      <c r="L336" s="224" t="s">
        <v>1037</v>
      </c>
      <c r="M336" s="224" t="s">
        <v>1037</v>
      </c>
      <c r="N336" s="224" t="s">
        <v>1037</v>
      </c>
      <c r="O336" s="224" t="s">
        <v>1037</v>
      </c>
      <c r="P336" s="224" t="s">
        <v>1037</v>
      </c>
      <c r="Q336" s="224" t="s">
        <v>1037</v>
      </c>
      <c r="R336" s="224">
        <v>0</v>
      </c>
      <c r="S336" s="224">
        <v>0</v>
      </c>
      <c r="T336" s="224">
        <v>0</v>
      </c>
      <c r="U336" s="224">
        <v>0</v>
      </c>
      <c r="V336" s="224">
        <v>0</v>
      </c>
      <c r="W336" s="224">
        <v>0</v>
      </c>
      <c r="X336" s="224">
        <v>0</v>
      </c>
      <c r="Y336" s="224">
        <v>0</v>
      </c>
      <c r="Z336" s="224">
        <v>0</v>
      </c>
      <c r="AA336" s="224">
        <v>0</v>
      </c>
      <c r="AB336" s="224">
        <v>0</v>
      </c>
      <c r="AC336" s="224">
        <v>0</v>
      </c>
    </row>
    <row r="337" spans="1:29" ht="67.5" hidden="1">
      <c r="A337" s="92" t="s">
        <v>1929</v>
      </c>
      <c r="B337" s="129" t="s">
        <v>1930</v>
      </c>
      <c r="C337" s="113"/>
      <c r="D337" s="366" t="s">
        <v>42</v>
      </c>
      <c r="E337" s="109" t="s">
        <v>62</v>
      </c>
      <c r="F337" s="224" t="s">
        <v>1037</v>
      </c>
      <c r="G337" s="224" t="s">
        <v>1037</v>
      </c>
      <c r="H337" s="224" t="s">
        <v>1037</v>
      </c>
      <c r="I337" s="224" t="s">
        <v>1037</v>
      </c>
      <c r="J337" s="224" t="s">
        <v>1037</v>
      </c>
      <c r="K337" s="224" t="s">
        <v>1037</v>
      </c>
      <c r="L337" s="224" t="s">
        <v>1037</v>
      </c>
      <c r="M337" s="224" t="s">
        <v>1037</v>
      </c>
      <c r="N337" s="224" t="s">
        <v>1037</v>
      </c>
      <c r="O337" s="224" t="s">
        <v>1037</v>
      </c>
      <c r="P337" s="224" t="s">
        <v>1037</v>
      </c>
      <c r="Q337" s="224" t="s">
        <v>1037</v>
      </c>
      <c r="R337" s="224">
        <v>0</v>
      </c>
      <c r="S337" s="224">
        <v>0</v>
      </c>
      <c r="T337" s="224">
        <v>0</v>
      </c>
      <c r="U337" s="224">
        <v>0</v>
      </c>
      <c r="V337" s="224">
        <v>0</v>
      </c>
      <c r="W337" s="224">
        <v>0</v>
      </c>
      <c r="X337" s="224">
        <v>0</v>
      </c>
      <c r="Y337" s="224">
        <v>0</v>
      </c>
      <c r="Z337" s="224">
        <v>0</v>
      </c>
      <c r="AA337" s="224">
        <v>0</v>
      </c>
      <c r="AB337" s="224">
        <v>0</v>
      </c>
      <c r="AC337" s="224">
        <v>0</v>
      </c>
    </row>
    <row r="338" spans="1:29" ht="14.25" hidden="1">
      <c r="A338" s="127" t="s">
        <v>1268</v>
      </c>
      <c r="B338" s="108"/>
      <c r="C338" s="384"/>
      <c r="D338" s="349"/>
      <c r="E338" s="385"/>
      <c r="F338" s="306"/>
      <c r="G338" s="306"/>
      <c r="H338" s="306"/>
      <c r="I338" s="306"/>
      <c r="J338" s="304"/>
      <c r="K338" s="304"/>
      <c r="L338" s="304"/>
      <c r="M338" s="304"/>
      <c r="N338" s="304"/>
      <c r="O338" s="304"/>
      <c r="P338" s="304"/>
      <c r="Q338" s="304"/>
      <c r="R338" s="224">
        <v>0</v>
      </c>
      <c r="S338" s="224">
        <v>0</v>
      </c>
      <c r="T338" s="224">
        <v>0</v>
      </c>
      <c r="U338" s="224">
        <v>0</v>
      </c>
      <c r="V338" s="224">
        <v>0</v>
      </c>
      <c r="W338" s="224">
        <v>0</v>
      </c>
      <c r="X338" s="224">
        <v>0</v>
      </c>
      <c r="Y338" s="224">
        <v>0</v>
      </c>
      <c r="Z338" s="224">
        <v>0</v>
      </c>
      <c r="AA338" s="224">
        <v>0</v>
      </c>
      <c r="AB338" s="224">
        <v>0</v>
      </c>
      <c r="AC338" s="224">
        <v>0</v>
      </c>
    </row>
    <row r="339" spans="1:29" ht="45" hidden="1">
      <c r="A339" s="386" t="s">
        <v>1931</v>
      </c>
      <c r="B339" s="126" t="s">
        <v>1932</v>
      </c>
      <c r="C339" s="104">
        <v>910</v>
      </c>
      <c r="D339" s="109" t="s">
        <v>42</v>
      </c>
      <c r="E339" s="109" t="s">
        <v>62</v>
      </c>
      <c r="F339" s="224" t="s">
        <v>1037</v>
      </c>
      <c r="G339" s="224" t="s">
        <v>1037</v>
      </c>
      <c r="H339" s="224" t="s">
        <v>1037</v>
      </c>
      <c r="I339" s="224" t="s">
        <v>1037</v>
      </c>
      <c r="J339" s="224" t="s">
        <v>1037</v>
      </c>
      <c r="K339" s="224" t="s">
        <v>1037</v>
      </c>
      <c r="L339" s="224" t="s">
        <v>1037</v>
      </c>
      <c r="M339" s="224" t="s">
        <v>1037</v>
      </c>
      <c r="N339" s="224" t="s">
        <v>1037</v>
      </c>
      <c r="O339" s="224" t="s">
        <v>1037</v>
      </c>
      <c r="P339" s="224" t="s">
        <v>1037</v>
      </c>
      <c r="Q339" s="224" t="s">
        <v>1037</v>
      </c>
      <c r="R339" s="224">
        <v>0</v>
      </c>
      <c r="S339" s="224">
        <v>0</v>
      </c>
      <c r="T339" s="224">
        <v>0</v>
      </c>
      <c r="U339" s="224">
        <v>0</v>
      </c>
      <c r="V339" s="224">
        <v>0</v>
      </c>
      <c r="W339" s="224">
        <v>0</v>
      </c>
      <c r="X339" s="224">
        <v>0</v>
      </c>
      <c r="Y339" s="224">
        <v>0</v>
      </c>
      <c r="Z339" s="224">
        <v>0</v>
      </c>
      <c r="AA339" s="224">
        <v>0</v>
      </c>
      <c r="AB339" s="224">
        <v>0</v>
      </c>
      <c r="AC339" s="224">
        <v>0</v>
      </c>
    </row>
    <row r="340" spans="1:29" ht="56.25" hidden="1">
      <c r="A340" s="386" t="s">
        <v>1933</v>
      </c>
      <c r="B340" s="133" t="s">
        <v>1934</v>
      </c>
      <c r="C340" s="116">
        <v>890</v>
      </c>
      <c r="D340" s="376" t="s">
        <v>42</v>
      </c>
      <c r="E340" s="365" t="s">
        <v>62</v>
      </c>
      <c r="F340" s="224" t="s">
        <v>1037</v>
      </c>
      <c r="G340" s="224" t="s">
        <v>1037</v>
      </c>
      <c r="H340" s="224" t="s">
        <v>1037</v>
      </c>
      <c r="I340" s="224" t="s">
        <v>1037</v>
      </c>
      <c r="J340" s="224" t="s">
        <v>1037</v>
      </c>
      <c r="K340" s="224" t="s">
        <v>1037</v>
      </c>
      <c r="L340" s="224" t="s">
        <v>1037</v>
      </c>
      <c r="M340" s="224" t="s">
        <v>1037</v>
      </c>
      <c r="N340" s="224" t="s">
        <v>1037</v>
      </c>
      <c r="O340" s="224" t="s">
        <v>1037</v>
      </c>
      <c r="P340" s="224" t="s">
        <v>1037</v>
      </c>
      <c r="Q340" s="224" t="s">
        <v>1037</v>
      </c>
      <c r="R340" s="224">
        <v>0</v>
      </c>
      <c r="S340" s="224">
        <v>0</v>
      </c>
      <c r="T340" s="224">
        <v>0</v>
      </c>
      <c r="U340" s="224">
        <v>0</v>
      </c>
      <c r="V340" s="224">
        <v>0</v>
      </c>
      <c r="W340" s="224">
        <v>0</v>
      </c>
      <c r="X340" s="224">
        <v>0</v>
      </c>
      <c r="Y340" s="224">
        <v>0</v>
      </c>
      <c r="Z340" s="224">
        <v>0</v>
      </c>
      <c r="AA340" s="224">
        <v>0</v>
      </c>
      <c r="AB340" s="224">
        <v>0</v>
      </c>
      <c r="AC340" s="224">
        <v>0</v>
      </c>
    </row>
    <row r="341" spans="1:29" ht="14.25" hidden="1">
      <c r="A341" s="120" t="s">
        <v>753</v>
      </c>
      <c r="B341" s="95"/>
      <c r="C341" s="121"/>
      <c r="D341" s="371"/>
      <c r="E341" s="371"/>
      <c r="F341" s="337"/>
      <c r="G341" s="286"/>
      <c r="H341" s="286"/>
      <c r="I341" s="286"/>
      <c r="J341" s="286"/>
      <c r="K341" s="286"/>
      <c r="L341" s="286"/>
      <c r="M341" s="286"/>
      <c r="N341" s="286"/>
      <c r="O341" s="286"/>
      <c r="P341" s="286"/>
      <c r="Q341" s="286"/>
      <c r="R341" s="286"/>
      <c r="S341" s="286"/>
      <c r="T341" s="286"/>
      <c r="U341" s="286"/>
      <c r="V341" s="286"/>
      <c r="W341" s="286"/>
      <c r="X341" s="286"/>
      <c r="Y341" s="286"/>
      <c r="Z341" s="286"/>
      <c r="AA341" s="286"/>
      <c r="AB341" s="286"/>
      <c r="AC341" s="286"/>
    </row>
    <row r="342" spans="1:29" ht="22.5" hidden="1">
      <c r="A342" s="120" t="s">
        <v>709</v>
      </c>
      <c r="B342" s="99" t="s">
        <v>1935</v>
      </c>
      <c r="C342" s="104">
        <v>891</v>
      </c>
      <c r="D342" s="109" t="s">
        <v>42</v>
      </c>
      <c r="E342" s="109" t="s">
        <v>62</v>
      </c>
      <c r="F342" s="224" t="s">
        <v>1037</v>
      </c>
      <c r="G342" s="224" t="s">
        <v>1037</v>
      </c>
      <c r="H342" s="224" t="s">
        <v>1037</v>
      </c>
      <c r="I342" s="224" t="s">
        <v>1037</v>
      </c>
      <c r="J342" s="224" t="s">
        <v>1037</v>
      </c>
      <c r="K342" s="224" t="s">
        <v>1037</v>
      </c>
      <c r="L342" s="224" t="s">
        <v>1037</v>
      </c>
      <c r="M342" s="224" t="s">
        <v>1037</v>
      </c>
      <c r="N342" s="224" t="s">
        <v>1037</v>
      </c>
      <c r="O342" s="224" t="s">
        <v>1037</v>
      </c>
      <c r="P342" s="224" t="s">
        <v>1037</v>
      </c>
      <c r="Q342" s="224" t="s">
        <v>1037</v>
      </c>
      <c r="R342" s="224" t="s">
        <v>1037</v>
      </c>
      <c r="S342" s="224" t="s">
        <v>1037</v>
      </c>
      <c r="T342" s="224">
        <v>0</v>
      </c>
      <c r="U342" s="224">
        <v>0</v>
      </c>
      <c r="V342" s="224">
        <v>0</v>
      </c>
      <c r="W342" s="224">
        <v>0</v>
      </c>
      <c r="X342" s="224">
        <v>0</v>
      </c>
      <c r="Y342" s="224">
        <v>0</v>
      </c>
      <c r="Z342" s="224">
        <v>0</v>
      </c>
      <c r="AA342" s="224">
        <v>0</v>
      </c>
      <c r="AB342" s="224">
        <v>0</v>
      </c>
      <c r="AC342" s="224">
        <v>0</v>
      </c>
    </row>
    <row r="343" spans="1:29" ht="14.25" hidden="1">
      <c r="A343" s="167" t="s">
        <v>753</v>
      </c>
      <c r="B343" s="95"/>
      <c r="C343" s="121"/>
      <c r="D343" s="371"/>
      <c r="E343" s="371"/>
      <c r="F343" s="337"/>
      <c r="G343" s="286"/>
      <c r="H343" s="286"/>
      <c r="I343" s="286"/>
      <c r="J343" s="286"/>
      <c r="K343" s="286"/>
      <c r="L343" s="286"/>
      <c r="M343" s="286"/>
      <c r="N343" s="286"/>
      <c r="O343" s="286"/>
      <c r="P343" s="286"/>
      <c r="Q343" s="286"/>
      <c r="R343" s="286"/>
      <c r="S343" s="286"/>
      <c r="T343" s="224">
        <v>0</v>
      </c>
      <c r="U343" s="224">
        <v>0</v>
      </c>
      <c r="V343" s="224">
        <v>0</v>
      </c>
      <c r="W343" s="224">
        <v>0</v>
      </c>
      <c r="X343" s="224">
        <v>0</v>
      </c>
      <c r="Y343" s="224">
        <v>0</v>
      </c>
      <c r="Z343" s="224">
        <v>0</v>
      </c>
      <c r="AA343" s="224">
        <v>0</v>
      </c>
      <c r="AB343" s="224">
        <v>0</v>
      </c>
      <c r="AC343" s="224">
        <v>0</v>
      </c>
    </row>
    <row r="344" spans="1:29" ht="14.25" hidden="1">
      <c r="A344" s="167" t="s">
        <v>712</v>
      </c>
      <c r="B344" s="99" t="s">
        <v>1936</v>
      </c>
      <c r="C344" s="104">
        <v>892</v>
      </c>
      <c r="D344" s="109" t="s">
        <v>42</v>
      </c>
      <c r="E344" s="109" t="s">
        <v>62</v>
      </c>
      <c r="F344" s="224" t="s">
        <v>1037</v>
      </c>
      <c r="G344" s="224" t="s">
        <v>1037</v>
      </c>
      <c r="H344" s="224" t="s">
        <v>1037</v>
      </c>
      <c r="I344" s="224" t="s">
        <v>1037</v>
      </c>
      <c r="J344" s="224" t="s">
        <v>1037</v>
      </c>
      <c r="K344" s="224" t="s">
        <v>1037</v>
      </c>
      <c r="L344" s="224" t="s">
        <v>1037</v>
      </c>
      <c r="M344" s="224" t="s">
        <v>1037</v>
      </c>
      <c r="N344" s="224" t="s">
        <v>1037</v>
      </c>
      <c r="O344" s="224" t="s">
        <v>1037</v>
      </c>
      <c r="P344" s="224" t="s">
        <v>1037</v>
      </c>
      <c r="Q344" s="224" t="s">
        <v>1037</v>
      </c>
      <c r="R344" s="224" t="s">
        <v>1037</v>
      </c>
      <c r="S344" s="224" t="s">
        <v>1037</v>
      </c>
      <c r="T344" s="224">
        <v>0</v>
      </c>
      <c r="U344" s="224">
        <v>0</v>
      </c>
      <c r="V344" s="224">
        <v>0</v>
      </c>
      <c r="W344" s="224">
        <v>0</v>
      </c>
      <c r="X344" s="224">
        <v>0</v>
      </c>
      <c r="Y344" s="224">
        <v>0</v>
      </c>
      <c r="Z344" s="224">
        <v>0</v>
      </c>
      <c r="AA344" s="224">
        <v>0</v>
      </c>
      <c r="AB344" s="224">
        <v>0</v>
      </c>
      <c r="AC344" s="224">
        <v>0</v>
      </c>
    </row>
    <row r="345" spans="1:29" ht="22.5" hidden="1">
      <c r="A345" s="167" t="s">
        <v>714</v>
      </c>
      <c r="B345" s="106" t="s">
        <v>1937</v>
      </c>
      <c r="C345" s="116">
        <v>893</v>
      </c>
      <c r="D345" s="366" t="s">
        <v>42</v>
      </c>
      <c r="E345" s="109" t="s">
        <v>62</v>
      </c>
      <c r="F345" s="224" t="s">
        <v>1037</v>
      </c>
      <c r="G345" s="224" t="s">
        <v>1037</v>
      </c>
      <c r="H345" s="224" t="s">
        <v>1037</v>
      </c>
      <c r="I345" s="224" t="s">
        <v>1037</v>
      </c>
      <c r="J345" s="224" t="s">
        <v>1037</v>
      </c>
      <c r="K345" s="224" t="s">
        <v>1037</v>
      </c>
      <c r="L345" s="224" t="s">
        <v>1037</v>
      </c>
      <c r="M345" s="224" t="s">
        <v>1037</v>
      </c>
      <c r="N345" s="224" t="s">
        <v>1037</v>
      </c>
      <c r="O345" s="224" t="s">
        <v>1037</v>
      </c>
      <c r="P345" s="224" t="s">
        <v>1037</v>
      </c>
      <c r="Q345" s="224" t="s">
        <v>1037</v>
      </c>
      <c r="R345" s="224" t="s">
        <v>1037</v>
      </c>
      <c r="S345" s="224" t="s">
        <v>1037</v>
      </c>
      <c r="T345" s="224">
        <v>0</v>
      </c>
      <c r="U345" s="224">
        <v>0</v>
      </c>
      <c r="V345" s="224">
        <v>0</v>
      </c>
      <c r="W345" s="224">
        <v>0</v>
      </c>
      <c r="X345" s="224">
        <v>0</v>
      </c>
      <c r="Y345" s="224">
        <v>0</v>
      </c>
      <c r="Z345" s="224">
        <v>0</v>
      </c>
      <c r="AA345" s="224">
        <v>0</v>
      </c>
      <c r="AB345" s="224">
        <v>0</v>
      </c>
      <c r="AC345" s="224">
        <v>0</v>
      </c>
    </row>
    <row r="346" spans="1:29" ht="14.25" hidden="1">
      <c r="A346" s="167" t="s">
        <v>716</v>
      </c>
      <c r="B346" s="99" t="s">
        <v>1938</v>
      </c>
      <c r="C346" s="116">
        <v>894</v>
      </c>
      <c r="D346" s="366" t="s">
        <v>42</v>
      </c>
      <c r="E346" s="109" t="s">
        <v>62</v>
      </c>
      <c r="F346" s="224" t="s">
        <v>1037</v>
      </c>
      <c r="G346" s="224" t="s">
        <v>1037</v>
      </c>
      <c r="H346" s="224" t="s">
        <v>1037</v>
      </c>
      <c r="I346" s="224" t="s">
        <v>1037</v>
      </c>
      <c r="J346" s="224" t="s">
        <v>1037</v>
      </c>
      <c r="K346" s="224" t="s">
        <v>1037</v>
      </c>
      <c r="L346" s="224" t="s">
        <v>1037</v>
      </c>
      <c r="M346" s="224" t="s">
        <v>1037</v>
      </c>
      <c r="N346" s="224" t="s">
        <v>1037</v>
      </c>
      <c r="O346" s="224" t="s">
        <v>1037</v>
      </c>
      <c r="P346" s="224" t="s">
        <v>1037</v>
      </c>
      <c r="Q346" s="224" t="s">
        <v>1037</v>
      </c>
      <c r="R346" s="224" t="s">
        <v>1037</v>
      </c>
      <c r="S346" s="224" t="s">
        <v>1037</v>
      </c>
      <c r="T346" s="224">
        <v>0</v>
      </c>
      <c r="U346" s="224">
        <v>0</v>
      </c>
      <c r="V346" s="224">
        <v>0</v>
      </c>
      <c r="W346" s="224">
        <v>0</v>
      </c>
      <c r="X346" s="224">
        <v>0</v>
      </c>
      <c r="Y346" s="224">
        <v>0</v>
      </c>
      <c r="Z346" s="224">
        <v>0</v>
      </c>
      <c r="AA346" s="224">
        <v>0</v>
      </c>
      <c r="AB346" s="224">
        <v>0</v>
      </c>
      <c r="AC346" s="224">
        <v>0</v>
      </c>
    </row>
    <row r="347" spans="1:29" ht="14.25" hidden="1">
      <c r="A347" s="167" t="s">
        <v>718</v>
      </c>
      <c r="B347" s="106" t="s">
        <v>1939</v>
      </c>
      <c r="C347" s="116">
        <v>895</v>
      </c>
      <c r="D347" s="366" t="s">
        <v>42</v>
      </c>
      <c r="E347" s="109" t="s">
        <v>62</v>
      </c>
      <c r="F347" s="224" t="s">
        <v>1037</v>
      </c>
      <c r="G347" s="224" t="s">
        <v>1037</v>
      </c>
      <c r="H347" s="224" t="s">
        <v>1037</v>
      </c>
      <c r="I347" s="224" t="s">
        <v>1037</v>
      </c>
      <c r="J347" s="224" t="s">
        <v>1037</v>
      </c>
      <c r="K347" s="224" t="s">
        <v>1037</v>
      </c>
      <c r="L347" s="224" t="s">
        <v>1037</v>
      </c>
      <c r="M347" s="224" t="s">
        <v>1037</v>
      </c>
      <c r="N347" s="224" t="s">
        <v>1037</v>
      </c>
      <c r="O347" s="224" t="s">
        <v>1037</v>
      </c>
      <c r="P347" s="224" t="s">
        <v>1037</v>
      </c>
      <c r="Q347" s="224" t="s">
        <v>1037</v>
      </c>
      <c r="R347" s="224" t="s">
        <v>1037</v>
      </c>
      <c r="S347" s="224" t="s">
        <v>1037</v>
      </c>
      <c r="T347" s="224">
        <v>0</v>
      </c>
      <c r="U347" s="224">
        <v>0</v>
      </c>
      <c r="V347" s="224">
        <v>0</v>
      </c>
      <c r="W347" s="224">
        <v>0</v>
      </c>
      <c r="X347" s="224">
        <v>0</v>
      </c>
      <c r="Y347" s="224">
        <v>0</v>
      </c>
      <c r="Z347" s="224">
        <v>0</v>
      </c>
      <c r="AA347" s="224">
        <v>0</v>
      </c>
      <c r="AB347" s="224">
        <v>0</v>
      </c>
      <c r="AC347" s="224">
        <v>0</v>
      </c>
    </row>
    <row r="348" spans="1:29" ht="14.25" hidden="1">
      <c r="A348" s="167" t="s">
        <v>720</v>
      </c>
      <c r="B348" s="99" t="s">
        <v>1940</v>
      </c>
      <c r="C348" s="116">
        <v>896</v>
      </c>
      <c r="D348" s="366" t="s">
        <v>42</v>
      </c>
      <c r="E348" s="109" t="s">
        <v>62</v>
      </c>
      <c r="F348" s="224" t="s">
        <v>1037</v>
      </c>
      <c r="G348" s="224" t="s">
        <v>1037</v>
      </c>
      <c r="H348" s="224" t="s">
        <v>1037</v>
      </c>
      <c r="I348" s="224" t="s">
        <v>1037</v>
      </c>
      <c r="J348" s="224" t="s">
        <v>1037</v>
      </c>
      <c r="K348" s="224" t="s">
        <v>1037</v>
      </c>
      <c r="L348" s="224" t="s">
        <v>1037</v>
      </c>
      <c r="M348" s="224" t="s">
        <v>1037</v>
      </c>
      <c r="N348" s="224" t="s">
        <v>1037</v>
      </c>
      <c r="O348" s="224" t="s">
        <v>1037</v>
      </c>
      <c r="P348" s="224" t="s">
        <v>1037</v>
      </c>
      <c r="Q348" s="224" t="s">
        <v>1037</v>
      </c>
      <c r="R348" s="224" t="s">
        <v>1037</v>
      </c>
      <c r="S348" s="224" t="s">
        <v>1037</v>
      </c>
      <c r="T348" s="224">
        <v>0</v>
      </c>
      <c r="U348" s="224">
        <v>0</v>
      </c>
      <c r="V348" s="224">
        <v>0</v>
      </c>
      <c r="W348" s="224">
        <v>0</v>
      </c>
      <c r="X348" s="224">
        <v>0</v>
      </c>
      <c r="Y348" s="224">
        <v>0</v>
      </c>
      <c r="Z348" s="224">
        <v>0</v>
      </c>
      <c r="AA348" s="224">
        <v>0</v>
      </c>
      <c r="AB348" s="224">
        <v>0</v>
      </c>
      <c r="AC348" s="224">
        <v>0</v>
      </c>
    </row>
    <row r="349" spans="1:29" ht="14.25" hidden="1">
      <c r="A349" s="120" t="s">
        <v>722</v>
      </c>
      <c r="B349" s="106" t="s">
        <v>1941</v>
      </c>
      <c r="C349" s="116">
        <v>897</v>
      </c>
      <c r="D349" s="366" t="s">
        <v>42</v>
      </c>
      <c r="E349" s="109" t="s">
        <v>62</v>
      </c>
      <c r="F349" s="224" t="s">
        <v>1037</v>
      </c>
      <c r="G349" s="224" t="s">
        <v>1037</v>
      </c>
      <c r="H349" s="224" t="s">
        <v>1037</v>
      </c>
      <c r="I349" s="224" t="s">
        <v>1037</v>
      </c>
      <c r="J349" s="224" t="s">
        <v>1037</v>
      </c>
      <c r="K349" s="224" t="s">
        <v>1037</v>
      </c>
      <c r="L349" s="224" t="s">
        <v>1037</v>
      </c>
      <c r="M349" s="224" t="s">
        <v>1037</v>
      </c>
      <c r="N349" s="224" t="s">
        <v>1037</v>
      </c>
      <c r="O349" s="224" t="s">
        <v>1037</v>
      </c>
      <c r="P349" s="224" t="s">
        <v>1037</v>
      </c>
      <c r="Q349" s="224" t="s">
        <v>1037</v>
      </c>
      <c r="R349" s="224" t="s">
        <v>1037</v>
      </c>
      <c r="S349" s="224" t="s">
        <v>1037</v>
      </c>
      <c r="T349" s="224">
        <v>0</v>
      </c>
      <c r="U349" s="224">
        <v>0</v>
      </c>
      <c r="V349" s="224">
        <v>0</v>
      </c>
      <c r="W349" s="224">
        <v>0</v>
      </c>
      <c r="X349" s="224">
        <v>0</v>
      </c>
      <c r="Y349" s="224">
        <v>0</v>
      </c>
      <c r="Z349" s="224">
        <v>0</v>
      </c>
      <c r="AA349" s="224">
        <v>0</v>
      </c>
      <c r="AB349" s="224">
        <v>0</v>
      </c>
      <c r="AC349" s="224">
        <v>0</v>
      </c>
    </row>
    <row r="350" spans="1:29" ht="67.5" hidden="1">
      <c r="A350" s="387" t="s">
        <v>1942</v>
      </c>
      <c r="B350" s="133" t="s">
        <v>1943</v>
      </c>
      <c r="C350" s="116">
        <v>900</v>
      </c>
      <c r="D350" s="376" t="s">
        <v>42</v>
      </c>
      <c r="E350" s="365" t="s">
        <v>62</v>
      </c>
      <c r="F350" s="224" t="s">
        <v>1037</v>
      </c>
      <c r="G350" s="224" t="s">
        <v>1037</v>
      </c>
      <c r="H350" s="224" t="s">
        <v>1037</v>
      </c>
      <c r="I350" s="224" t="s">
        <v>1037</v>
      </c>
      <c r="J350" s="304"/>
      <c r="K350" s="304"/>
      <c r="L350" s="304"/>
      <c r="M350" s="304"/>
      <c r="N350" s="304"/>
      <c r="O350" s="304"/>
      <c r="P350" s="304"/>
      <c r="Q350" s="304"/>
      <c r="R350" s="304"/>
      <c r="S350" s="304"/>
      <c r="T350" s="224">
        <v>0</v>
      </c>
      <c r="U350" s="224">
        <v>0</v>
      </c>
      <c r="V350" s="224">
        <v>0</v>
      </c>
      <c r="W350" s="224">
        <v>0</v>
      </c>
      <c r="X350" s="224">
        <v>0</v>
      </c>
      <c r="Y350" s="224">
        <v>0</v>
      </c>
      <c r="Z350" s="224">
        <v>0</v>
      </c>
      <c r="AA350" s="224">
        <v>0</v>
      </c>
      <c r="AB350" s="224">
        <v>0</v>
      </c>
      <c r="AC350" s="224">
        <v>0</v>
      </c>
    </row>
    <row r="351" spans="1:29" ht="14.25" hidden="1">
      <c r="A351" s="120" t="s">
        <v>753</v>
      </c>
      <c r="B351" s="95"/>
      <c r="C351" s="121"/>
      <c r="D351" s="371"/>
      <c r="E351" s="371"/>
      <c r="F351" s="337"/>
      <c r="G351" s="286"/>
      <c r="H351" s="286"/>
      <c r="I351" s="286"/>
      <c r="J351" s="286"/>
      <c r="K351" s="286"/>
      <c r="L351" s="286"/>
      <c r="M351" s="286"/>
      <c r="N351" s="286"/>
      <c r="O351" s="286"/>
      <c r="P351" s="286"/>
      <c r="Q351" s="286"/>
      <c r="R351" s="286"/>
      <c r="S351" s="286"/>
      <c r="T351" s="224">
        <v>0</v>
      </c>
      <c r="U351" s="224">
        <v>0</v>
      </c>
      <c r="V351" s="224">
        <v>0</v>
      </c>
      <c r="W351" s="224">
        <v>0</v>
      </c>
      <c r="X351" s="224">
        <v>0</v>
      </c>
      <c r="Y351" s="224">
        <v>0</v>
      </c>
      <c r="Z351" s="224">
        <v>0</v>
      </c>
      <c r="AA351" s="224">
        <v>0</v>
      </c>
      <c r="AB351" s="224">
        <v>0</v>
      </c>
      <c r="AC351" s="224">
        <v>0</v>
      </c>
    </row>
    <row r="352" spans="1:29" ht="22.5" hidden="1">
      <c r="A352" s="120" t="s">
        <v>726</v>
      </c>
      <c r="B352" s="99" t="s">
        <v>1944</v>
      </c>
      <c r="C352" s="104">
        <v>901</v>
      </c>
      <c r="D352" s="109" t="s">
        <v>42</v>
      </c>
      <c r="E352" s="109" t="s">
        <v>62</v>
      </c>
      <c r="F352" s="224" t="s">
        <v>1037</v>
      </c>
      <c r="G352" s="224" t="s">
        <v>1037</v>
      </c>
      <c r="H352" s="224" t="s">
        <v>1037</v>
      </c>
      <c r="I352" s="224" t="s">
        <v>1037</v>
      </c>
      <c r="J352" s="224" t="s">
        <v>1037</v>
      </c>
      <c r="K352" s="224" t="s">
        <v>1037</v>
      </c>
      <c r="L352" s="224" t="s">
        <v>1037</v>
      </c>
      <c r="M352" s="224" t="s">
        <v>1037</v>
      </c>
      <c r="N352" s="224" t="s">
        <v>1037</v>
      </c>
      <c r="O352" s="224" t="s">
        <v>1037</v>
      </c>
      <c r="P352" s="224" t="s">
        <v>1037</v>
      </c>
      <c r="Q352" s="224" t="s">
        <v>1037</v>
      </c>
      <c r="R352" s="224" t="s">
        <v>1037</v>
      </c>
      <c r="S352" s="224" t="s">
        <v>1037</v>
      </c>
      <c r="T352" s="224">
        <v>0</v>
      </c>
      <c r="U352" s="224">
        <v>0</v>
      </c>
      <c r="V352" s="224">
        <v>0</v>
      </c>
      <c r="W352" s="224">
        <v>0</v>
      </c>
      <c r="X352" s="224">
        <v>0</v>
      </c>
      <c r="Y352" s="224">
        <v>0</v>
      </c>
      <c r="Z352" s="224">
        <v>0</v>
      </c>
      <c r="AA352" s="224">
        <v>0</v>
      </c>
      <c r="AB352" s="224">
        <v>0</v>
      </c>
      <c r="AC352" s="224">
        <v>0</v>
      </c>
    </row>
    <row r="353" spans="1:29" ht="14.25" hidden="1">
      <c r="A353" s="388" t="s">
        <v>753</v>
      </c>
      <c r="B353" s="95"/>
      <c r="C353" s="121"/>
      <c r="D353" s="371"/>
      <c r="E353" s="371"/>
      <c r="F353" s="337"/>
      <c r="G353" s="286"/>
      <c r="H353" s="286"/>
      <c r="I353" s="286"/>
      <c r="J353" s="286"/>
      <c r="K353" s="286"/>
      <c r="L353" s="286"/>
      <c r="M353" s="286"/>
      <c r="N353" s="286"/>
      <c r="O353" s="286"/>
      <c r="P353" s="286"/>
      <c r="Q353" s="286"/>
      <c r="R353" s="286"/>
      <c r="S353" s="286"/>
      <c r="T353" s="224">
        <v>0</v>
      </c>
      <c r="U353" s="224">
        <v>0</v>
      </c>
      <c r="V353" s="224">
        <v>0</v>
      </c>
      <c r="W353" s="224">
        <v>0</v>
      </c>
      <c r="X353" s="224">
        <v>0</v>
      </c>
      <c r="Y353" s="224">
        <v>0</v>
      </c>
      <c r="Z353" s="224">
        <v>0</v>
      </c>
      <c r="AA353" s="224">
        <v>0</v>
      </c>
      <c r="AB353" s="224">
        <v>0</v>
      </c>
      <c r="AC353" s="224">
        <v>0</v>
      </c>
    </row>
    <row r="354" spans="1:29" ht="14.25" hidden="1">
      <c r="A354" s="167" t="s">
        <v>728</v>
      </c>
      <c r="B354" s="99" t="s">
        <v>1945</v>
      </c>
      <c r="C354" s="104">
        <v>902</v>
      </c>
      <c r="D354" s="109" t="s">
        <v>42</v>
      </c>
      <c r="E354" s="109" t="s">
        <v>62</v>
      </c>
      <c r="F354" s="224" t="s">
        <v>1037</v>
      </c>
      <c r="G354" s="224" t="s">
        <v>1037</v>
      </c>
      <c r="H354" s="224" t="s">
        <v>1037</v>
      </c>
      <c r="I354" s="224" t="s">
        <v>1037</v>
      </c>
      <c r="J354" s="224" t="s">
        <v>1037</v>
      </c>
      <c r="K354" s="224" t="s">
        <v>1037</v>
      </c>
      <c r="L354" s="224" t="s">
        <v>1037</v>
      </c>
      <c r="M354" s="224" t="s">
        <v>1037</v>
      </c>
      <c r="N354" s="224" t="s">
        <v>1037</v>
      </c>
      <c r="O354" s="224" t="s">
        <v>1037</v>
      </c>
      <c r="P354" s="224" t="s">
        <v>1037</v>
      </c>
      <c r="Q354" s="224" t="s">
        <v>1037</v>
      </c>
      <c r="R354" s="224" t="s">
        <v>1037</v>
      </c>
      <c r="S354" s="224" t="s">
        <v>1037</v>
      </c>
      <c r="T354" s="224">
        <v>0</v>
      </c>
      <c r="U354" s="224">
        <v>0</v>
      </c>
      <c r="V354" s="224">
        <v>0</v>
      </c>
      <c r="W354" s="224">
        <v>0</v>
      </c>
      <c r="X354" s="224">
        <v>0</v>
      </c>
      <c r="Y354" s="224">
        <v>0</v>
      </c>
      <c r="Z354" s="224">
        <v>0</v>
      </c>
      <c r="AA354" s="224">
        <v>0</v>
      </c>
      <c r="AB354" s="224">
        <v>0</v>
      </c>
      <c r="AC354" s="224">
        <v>0</v>
      </c>
    </row>
    <row r="355" spans="1:29" ht="22.5" hidden="1">
      <c r="A355" s="167" t="s">
        <v>714</v>
      </c>
      <c r="B355" s="106" t="s">
        <v>1946</v>
      </c>
      <c r="C355" s="116">
        <v>903</v>
      </c>
      <c r="D355" s="366" t="s">
        <v>42</v>
      </c>
      <c r="E355" s="109" t="s">
        <v>62</v>
      </c>
      <c r="F355" s="224" t="s">
        <v>1037</v>
      </c>
      <c r="G355" s="224" t="s">
        <v>1037</v>
      </c>
      <c r="H355" s="224" t="s">
        <v>1037</v>
      </c>
      <c r="I355" s="224" t="s">
        <v>1037</v>
      </c>
      <c r="J355" s="224" t="s">
        <v>1037</v>
      </c>
      <c r="K355" s="224" t="s">
        <v>1037</v>
      </c>
      <c r="L355" s="224" t="s">
        <v>1037</v>
      </c>
      <c r="M355" s="224" t="s">
        <v>1037</v>
      </c>
      <c r="N355" s="224" t="s">
        <v>1037</v>
      </c>
      <c r="O355" s="224" t="s">
        <v>1037</v>
      </c>
      <c r="P355" s="224" t="s">
        <v>1037</v>
      </c>
      <c r="Q355" s="224" t="s">
        <v>1037</v>
      </c>
      <c r="R355" s="224" t="s">
        <v>1037</v>
      </c>
      <c r="S355" s="224" t="s">
        <v>1037</v>
      </c>
      <c r="T355" s="224">
        <v>0</v>
      </c>
      <c r="U355" s="224">
        <v>0</v>
      </c>
      <c r="V355" s="224">
        <v>0</v>
      </c>
      <c r="W355" s="224">
        <v>0</v>
      </c>
      <c r="X355" s="224">
        <v>0</v>
      </c>
      <c r="Y355" s="224">
        <v>0</v>
      </c>
      <c r="Z355" s="224">
        <v>0</v>
      </c>
      <c r="AA355" s="224">
        <v>0</v>
      </c>
      <c r="AB355" s="224">
        <v>0</v>
      </c>
      <c r="AC355" s="224">
        <v>0</v>
      </c>
    </row>
    <row r="356" spans="1:29" ht="14.25" hidden="1">
      <c r="A356" s="167" t="s">
        <v>718</v>
      </c>
      <c r="B356" s="99" t="s">
        <v>1947</v>
      </c>
      <c r="C356" s="116">
        <v>904</v>
      </c>
      <c r="D356" s="366" t="s">
        <v>42</v>
      </c>
      <c r="E356" s="109" t="s">
        <v>62</v>
      </c>
      <c r="F356" s="224" t="s">
        <v>1037</v>
      </c>
      <c r="G356" s="224" t="s">
        <v>1037</v>
      </c>
      <c r="H356" s="224" t="s">
        <v>1037</v>
      </c>
      <c r="I356" s="224" t="s">
        <v>1037</v>
      </c>
      <c r="J356" s="224" t="s">
        <v>1037</v>
      </c>
      <c r="K356" s="224" t="s">
        <v>1037</v>
      </c>
      <c r="L356" s="224" t="s">
        <v>1037</v>
      </c>
      <c r="M356" s="224" t="s">
        <v>1037</v>
      </c>
      <c r="N356" s="224" t="s">
        <v>1037</v>
      </c>
      <c r="O356" s="224" t="s">
        <v>1037</v>
      </c>
      <c r="P356" s="224" t="s">
        <v>1037</v>
      </c>
      <c r="Q356" s="224" t="s">
        <v>1037</v>
      </c>
      <c r="R356" s="224" t="s">
        <v>1037</v>
      </c>
      <c r="S356" s="224" t="s">
        <v>1037</v>
      </c>
      <c r="T356" s="224">
        <v>0</v>
      </c>
      <c r="U356" s="224">
        <v>0</v>
      </c>
      <c r="V356" s="224">
        <v>0</v>
      </c>
      <c r="W356" s="224">
        <v>0</v>
      </c>
      <c r="X356" s="224">
        <v>0</v>
      </c>
      <c r="Y356" s="224">
        <v>0</v>
      </c>
      <c r="Z356" s="224">
        <v>0</v>
      </c>
      <c r="AA356" s="224">
        <v>0</v>
      </c>
      <c r="AB356" s="224">
        <v>0</v>
      </c>
      <c r="AC356" s="224">
        <v>0</v>
      </c>
    </row>
    <row r="357" spans="1:29" ht="14.25" hidden="1">
      <c r="A357" s="167" t="s">
        <v>720</v>
      </c>
      <c r="B357" s="106" t="s">
        <v>1948</v>
      </c>
      <c r="C357" s="116">
        <v>905</v>
      </c>
      <c r="D357" s="366" t="s">
        <v>42</v>
      </c>
      <c r="E357" s="109" t="s">
        <v>62</v>
      </c>
      <c r="F357" s="224" t="s">
        <v>1037</v>
      </c>
      <c r="G357" s="224" t="s">
        <v>1037</v>
      </c>
      <c r="H357" s="224" t="s">
        <v>1037</v>
      </c>
      <c r="I357" s="224" t="s">
        <v>1037</v>
      </c>
      <c r="J357" s="224" t="s">
        <v>1037</v>
      </c>
      <c r="K357" s="224" t="s">
        <v>1037</v>
      </c>
      <c r="L357" s="224" t="s">
        <v>1037</v>
      </c>
      <c r="M357" s="224" t="s">
        <v>1037</v>
      </c>
      <c r="N357" s="224" t="s">
        <v>1037</v>
      </c>
      <c r="O357" s="224" t="s">
        <v>1037</v>
      </c>
      <c r="P357" s="224" t="s">
        <v>1037</v>
      </c>
      <c r="Q357" s="224" t="s">
        <v>1037</v>
      </c>
      <c r="R357" s="224" t="s">
        <v>1037</v>
      </c>
      <c r="S357" s="224" t="s">
        <v>1037</v>
      </c>
      <c r="T357" s="224">
        <v>0</v>
      </c>
      <c r="U357" s="224">
        <v>0</v>
      </c>
      <c r="V357" s="224">
        <v>0</v>
      </c>
      <c r="W357" s="224">
        <v>0</v>
      </c>
      <c r="X357" s="224">
        <v>0</v>
      </c>
      <c r="Y357" s="224">
        <v>0</v>
      </c>
      <c r="Z357" s="224">
        <v>0</v>
      </c>
      <c r="AA357" s="224">
        <v>0</v>
      </c>
      <c r="AB357" s="224">
        <v>0</v>
      </c>
      <c r="AC357" s="224">
        <v>0</v>
      </c>
    </row>
    <row r="358" spans="1:29" ht="14.25" hidden="1">
      <c r="A358" s="120" t="s">
        <v>722</v>
      </c>
      <c r="B358" s="106" t="s">
        <v>1949</v>
      </c>
      <c r="C358" s="116">
        <v>906</v>
      </c>
      <c r="D358" s="366" t="s">
        <v>42</v>
      </c>
      <c r="E358" s="109" t="s">
        <v>62</v>
      </c>
      <c r="F358" s="224" t="s">
        <v>1037</v>
      </c>
      <c r="G358" s="224" t="s">
        <v>1037</v>
      </c>
      <c r="H358" s="224" t="s">
        <v>1037</v>
      </c>
      <c r="I358" s="224" t="s">
        <v>1037</v>
      </c>
      <c r="J358" s="224" t="s">
        <v>1037</v>
      </c>
      <c r="K358" s="224" t="s">
        <v>1037</v>
      </c>
      <c r="L358" s="224" t="s">
        <v>1037</v>
      </c>
      <c r="M358" s="224" t="s">
        <v>1037</v>
      </c>
      <c r="N358" s="224" t="s">
        <v>1037</v>
      </c>
      <c r="O358" s="224" t="s">
        <v>1037</v>
      </c>
      <c r="P358" s="224" t="s">
        <v>1037</v>
      </c>
      <c r="Q358" s="224" t="s">
        <v>1037</v>
      </c>
      <c r="R358" s="224" t="s">
        <v>1037</v>
      </c>
      <c r="S358" s="224" t="s">
        <v>1037</v>
      </c>
      <c r="T358" s="224">
        <v>0</v>
      </c>
      <c r="U358" s="224">
        <v>0</v>
      </c>
      <c r="V358" s="224">
        <v>0</v>
      </c>
      <c r="W358" s="224">
        <v>0</v>
      </c>
      <c r="X358" s="224">
        <v>0</v>
      </c>
      <c r="Y358" s="224">
        <v>0</v>
      </c>
      <c r="Z358" s="224">
        <v>0</v>
      </c>
      <c r="AA358" s="224">
        <v>0</v>
      </c>
      <c r="AB358" s="224">
        <v>0</v>
      </c>
      <c r="AC358" s="224">
        <v>0</v>
      </c>
    </row>
    <row r="359" spans="1:29" ht="112.5" hidden="1">
      <c r="A359" s="387" t="s">
        <v>1950</v>
      </c>
      <c r="B359" s="63" t="s">
        <v>1951</v>
      </c>
      <c r="C359" s="335">
        <v>880</v>
      </c>
      <c r="D359" s="376" t="s">
        <v>42</v>
      </c>
      <c r="E359" s="365" t="s">
        <v>62</v>
      </c>
      <c r="F359" s="208" t="s">
        <v>1037</v>
      </c>
      <c r="G359" s="208" t="s">
        <v>1037</v>
      </c>
      <c r="H359" s="208" t="s">
        <v>1037</v>
      </c>
      <c r="I359" s="208" t="s">
        <v>1037</v>
      </c>
      <c r="J359" s="208" t="s">
        <v>1037</v>
      </c>
      <c r="K359" s="208" t="s">
        <v>1037</v>
      </c>
      <c r="L359" s="208" t="s">
        <v>1037</v>
      </c>
      <c r="M359" s="208" t="s">
        <v>1037</v>
      </c>
      <c r="N359" s="208" t="s">
        <v>1037</v>
      </c>
      <c r="O359" s="208" t="s">
        <v>1037</v>
      </c>
      <c r="P359" s="208" t="s">
        <v>1037</v>
      </c>
      <c r="Q359" s="208" t="s">
        <v>1037</v>
      </c>
      <c r="R359" s="208" t="s">
        <v>1037</v>
      </c>
      <c r="S359" s="208" t="s">
        <v>1037</v>
      </c>
      <c r="T359" s="224">
        <v>0</v>
      </c>
      <c r="U359" s="224">
        <v>0</v>
      </c>
      <c r="V359" s="224">
        <v>0</v>
      </c>
      <c r="W359" s="224">
        <v>0</v>
      </c>
      <c r="X359" s="224">
        <v>0</v>
      </c>
      <c r="Y359" s="224">
        <v>0</v>
      </c>
      <c r="Z359" s="224">
        <v>0</v>
      </c>
      <c r="AA359" s="224">
        <v>0</v>
      </c>
      <c r="AB359" s="224">
        <v>0</v>
      </c>
      <c r="AC359" s="224">
        <v>0</v>
      </c>
    </row>
    <row r="360" spans="1:29" ht="14.25" hidden="1">
      <c r="A360" s="120" t="s">
        <v>753</v>
      </c>
      <c r="B360" s="95"/>
      <c r="C360" s="121"/>
      <c r="D360" s="364"/>
      <c r="E360" s="364"/>
      <c r="F360" s="229"/>
      <c r="G360" s="212"/>
      <c r="H360" s="212"/>
      <c r="I360" s="212"/>
      <c r="J360" s="212"/>
      <c r="K360" s="212"/>
      <c r="L360" s="212"/>
      <c r="M360" s="212"/>
      <c r="N360" s="212"/>
      <c r="O360" s="212"/>
      <c r="P360" s="212"/>
      <c r="Q360" s="212"/>
      <c r="R360" s="212"/>
      <c r="S360" s="212"/>
      <c r="T360" s="208">
        <v>0</v>
      </c>
      <c r="U360" s="208">
        <v>0</v>
      </c>
      <c r="V360" s="208">
        <v>0</v>
      </c>
      <c r="W360" s="208">
        <v>0</v>
      </c>
      <c r="X360" s="208">
        <v>0</v>
      </c>
      <c r="Y360" s="208">
        <v>0</v>
      </c>
      <c r="Z360" s="208">
        <v>0</v>
      </c>
      <c r="AA360" s="208">
        <v>0</v>
      </c>
      <c r="AB360" s="208">
        <v>0</v>
      </c>
      <c r="AC360" s="208">
        <v>0</v>
      </c>
    </row>
    <row r="361" spans="1:29" ht="22.5" hidden="1">
      <c r="A361" s="120" t="s">
        <v>709</v>
      </c>
      <c r="B361" s="99" t="s">
        <v>1952</v>
      </c>
      <c r="C361" s="104">
        <v>881</v>
      </c>
      <c r="D361" s="109" t="s">
        <v>42</v>
      </c>
      <c r="E361" s="109" t="s">
        <v>62</v>
      </c>
      <c r="F361" s="208" t="s">
        <v>1037</v>
      </c>
      <c r="G361" s="208" t="s">
        <v>1037</v>
      </c>
      <c r="H361" s="208" t="s">
        <v>1037</v>
      </c>
      <c r="I361" s="208" t="s">
        <v>1037</v>
      </c>
      <c r="J361" s="208" t="s">
        <v>1037</v>
      </c>
      <c r="K361" s="208" t="s">
        <v>1037</v>
      </c>
      <c r="L361" s="208" t="s">
        <v>1037</v>
      </c>
      <c r="M361" s="208" t="s">
        <v>1037</v>
      </c>
      <c r="N361" s="208" t="s">
        <v>1037</v>
      </c>
      <c r="O361" s="208" t="s">
        <v>1037</v>
      </c>
      <c r="P361" s="208" t="s">
        <v>1037</v>
      </c>
      <c r="Q361" s="208" t="s">
        <v>1037</v>
      </c>
      <c r="R361" s="208" t="s">
        <v>1037</v>
      </c>
      <c r="S361" s="208" t="s">
        <v>1037</v>
      </c>
      <c r="T361" s="208">
        <v>0</v>
      </c>
      <c r="U361" s="208">
        <v>0</v>
      </c>
      <c r="V361" s="208">
        <v>0</v>
      </c>
      <c r="W361" s="208">
        <v>0</v>
      </c>
      <c r="X361" s="208">
        <v>0</v>
      </c>
      <c r="Y361" s="208">
        <v>0</v>
      </c>
      <c r="Z361" s="208">
        <v>0</v>
      </c>
      <c r="AA361" s="208">
        <v>0</v>
      </c>
      <c r="AB361" s="208">
        <v>0</v>
      </c>
      <c r="AC361" s="208">
        <v>0</v>
      </c>
    </row>
    <row r="362" spans="1:29" ht="14.25" hidden="1">
      <c r="A362" s="388" t="s">
        <v>753</v>
      </c>
      <c r="B362" s="95"/>
      <c r="C362" s="121"/>
      <c r="D362" s="364"/>
      <c r="E362" s="364"/>
      <c r="F362" s="229"/>
      <c r="G362" s="212"/>
      <c r="H362" s="212"/>
      <c r="I362" s="212"/>
      <c r="J362" s="212"/>
      <c r="K362" s="212"/>
      <c r="L362" s="212"/>
      <c r="M362" s="212"/>
      <c r="N362" s="212"/>
      <c r="O362" s="212"/>
      <c r="P362" s="212"/>
      <c r="Q362" s="212"/>
      <c r="R362" s="212"/>
      <c r="S362" s="212"/>
      <c r="T362" s="208">
        <v>0</v>
      </c>
      <c r="U362" s="208">
        <v>0</v>
      </c>
      <c r="V362" s="208">
        <v>0</v>
      </c>
      <c r="W362" s="208">
        <v>0</v>
      </c>
      <c r="X362" s="208">
        <v>0</v>
      </c>
      <c r="Y362" s="208">
        <v>0</v>
      </c>
      <c r="Z362" s="208">
        <v>0</v>
      </c>
      <c r="AA362" s="208">
        <v>0</v>
      </c>
      <c r="AB362" s="208">
        <v>0</v>
      </c>
      <c r="AC362" s="208">
        <v>0</v>
      </c>
    </row>
    <row r="363" spans="1:29" ht="14.25" hidden="1">
      <c r="A363" s="167" t="s">
        <v>712</v>
      </c>
      <c r="B363" s="99" t="s">
        <v>1953</v>
      </c>
      <c r="C363" s="104">
        <v>882</v>
      </c>
      <c r="D363" s="109" t="s">
        <v>42</v>
      </c>
      <c r="E363" s="109" t="s">
        <v>62</v>
      </c>
      <c r="F363" s="208" t="s">
        <v>1037</v>
      </c>
      <c r="G363" s="208" t="s">
        <v>1037</v>
      </c>
      <c r="H363" s="208" t="s">
        <v>1037</v>
      </c>
      <c r="I363" s="208" t="s">
        <v>1037</v>
      </c>
      <c r="J363" s="208" t="s">
        <v>1037</v>
      </c>
      <c r="K363" s="208" t="s">
        <v>1037</v>
      </c>
      <c r="L363" s="208" t="s">
        <v>1037</v>
      </c>
      <c r="M363" s="208" t="s">
        <v>1037</v>
      </c>
      <c r="N363" s="208" t="s">
        <v>1037</v>
      </c>
      <c r="O363" s="208" t="s">
        <v>1037</v>
      </c>
      <c r="P363" s="208" t="s">
        <v>1037</v>
      </c>
      <c r="Q363" s="208" t="s">
        <v>1037</v>
      </c>
      <c r="R363" s="208" t="s">
        <v>1037</v>
      </c>
      <c r="S363" s="208" t="s">
        <v>1037</v>
      </c>
      <c r="T363" s="208">
        <v>0</v>
      </c>
      <c r="U363" s="208">
        <v>0</v>
      </c>
      <c r="V363" s="208">
        <v>0</v>
      </c>
      <c r="W363" s="208">
        <v>0</v>
      </c>
      <c r="X363" s="208">
        <v>0</v>
      </c>
      <c r="Y363" s="208">
        <v>0</v>
      </c>
      <c r="Z363" s="208">
        <v>0</v>
      </c>
      <c r="AA363" s="208">
        <v>0</v>
      </c>
      <c r="AB363" s="208">
        <v>0</v>
      </c>
      <c r="AC363" s="208">
        <v>0</v>
      </c>
    </row>
    <row r="364" spans="1:29" ht="22.5" hidden="1">
      <c r="A364" s="167" t="s">
        <v>714</v>
      </c>
      <c r="B364" s="106" t="s">
        <v>1954</v>
      </c>
      <c r="C364" s="116">
        <v>883</v>
      </c>
      <c r="D364" s="366" t="s">
        <v>42</v>
      </c>
      <c r="E364" s="109" t="s">
        <v>62</v>
      </c>
      <c r="F364" s="208" t="s">
        <v>1037</v>
      </c>
      <c r="G364" s="208" t="s">
        <v>1037</v>
      </c>
      <c r="H364" s="208" t="s">
        <v>1037</v>
      </c>
      <c r="I364" s="208" t="s">
        <v>1037</v>
      </c>
      <c r="J364" s="208" t="s">
        <v>1037</v>
      </c>
      <c r="K364" s="208" t="s">
        <v>1037</v>
      </c>
      <c r="L364" s="208" t="s">
        <v>1037</v>
      </c>
      <c r="M364" s="208" t="s">
        <v>1037</v>
      </c>
      <c r="N364" s="208" t="s">
        <v>1037</v>
      </c>
      <c r="O364" s="208" t="s">
        <v>1037</v>
      </c>
      <c r="P364" s="208" t="s">
        <v>1037</v>
      </c>
      <c r="Q364" s="208" t="s">
        <v>1037</v>
      </c>
      <c r="R364" s="208" t="s">
        <v>1037</v>
      </c>
      <c r="S364" s="208" t="s">
        <v>1037</v>
      </c>
      <c r="T364" s="208">
        <v>0</v>
      </c>
      <c r="U364" s="208">
        <v>0</v>
      </c>
      <c r="V364" s="208">
        <v>0</v>
      </c>
      <c r="W364" s="208">
        <v>0</v>
      </c>
      <c r="X364" s="208">
        <v>0</v>
      </c>
      <c r="Y364" s="208">
        <v>0</v>
      </c>
      <c r="Z364" s="208">
        <v>0</v>
      </c>
      <c r="AA364" s="208">
        <v>0</v>
      </c>
      <c r="AB364" s="208">
        <v>0</v>
      </c>
      <c r="AC364" s="208">
        <v>0</v>
      </c>
    </row>
    <row r="365" spans="1:29" ht="14.25" hidden="1">
      <c r="A365" s="167" t="s">
        <v>718</v>
      </c>
      <c r="B365" s="99" t="s">
        <v>1955</v>
      </c>
      <c r="C365" s="116">
        <v>884</v>
      </c>
      <c r="D365" s="109" t="s">
        <v>42</v>
      </c>
      <c r="E365" s="109" t="s">
        <v>62</v>
      </c>
      <c r="F365" s="208" t="s">
        <v>1037</v>
      </c>
      <c r="G365" s="208" t="s">
        <v>1037</v>
      </c>
      <c r="H365" s="208" t="s">
        <v>1037</v>
      </c>
      <c r="I365" s="208" t="s">
        <v>1037</v>
      </c>
      <c r="J365" s="208" t="s">
        <v>1037</v>
      </c>
      <c r="K365" s="208" t="s">
        <v>1037</v>
      </c>
      <c r="L365" s="208" t="s">
        <v>1037</v>
      </c>
      <c r="M365" s="208" t="s">
        <v>1037</v>
      </c>
      <c r="N365" s="208" t="s">
        <v>1037</v>
      </c>
      <c r="O365" s="208" t="s">
        <v>1037</v>
      </c>
      <c r="P365" s="208" t="s">
        <v>1037</v>
      </c>
      <c r="Q365" s="208" t="s">
        <v>1037</v>
      </c>
      <c r="R365" s="208" t="s">
        <v>1037</v>
      </c>
      <c r="S365" s="208" t="s">
        <v>1037</v>
      </c>
      <c r="T365" s="208">
        <v>0</v>
      </c>
      <c r="U365" s="208">
        <v>0</v>
      </c>
      <c r="V365" s="208">
        <v>0</v>
      </c>
      <c r="W365" s="208">
        <v>0</v>
      </c>
      <c r="X365" s="208">
        <v>0</v>
      </c>
      <c r="Y365" s="208">
        <v>0</v>
      </c>
      <c r="Z365" s="208">
        <v>0</v>
      </c>
      <c r="AA365" s="208">
        <v>0</v>
      </c>
      <c r="AB365" s="208">
        <v>0</v>
      </c>
      <c r="AC365" s="208">
        <v>0</v>
      </c>
    </row>
    <row r="366" spans="1:29" ht="14.25" hidden="1">
      <c r="A366" s="167" t="s">
        <v>728</v>
      </c>
      <c r="B366" s="106" t="s">
        <v>1956</v>
      </c>
      <c r="C366" s="116">
        <v>885</v>
      </c>
      <c r="D366" s="366" t="s">
        <v>42</v>
      </c>
      <c r="E366" s="109" t="s">
        <v>62</v>
      </c>
      <c r="F366" s="208" t="s">
        <v>1037</v>
      </c>
      <c r="G366" s="208" t="s">
        <v>1037</v>
      </c>
      <c r="H366" s="208" t="s">
        <v>1037</v>
      </c>
      <c r="I366" s="208" t="s">
        <v>1037</v>
      </c>
      <c r="J366" s="208" t="s">
        <v>1037</v>
      </c>
      <c r="K366" s="208" t="s">
        <v>1037</v>
      </c>
      <c r="L366" s="208" t="s">
        <v>1037</v>
      </c>
      <c r="M366" s="208" t="s">
        <v>1037</v>
      </c>
      <c r="N366" s="208" t="s">
        <v>1037</v>
      </c>
      <c r="O366" s="208" t="s">
        <v>1037</v>
      </c>
      <c r="P366" s="208" t="s">
        <v>1037</v>
      </c>
      <c r="Q366" s="208" t="s">
        <v>1037</v>
      </c>
      <c r="R366" s="208" t="s">
        <v>1037</v>
      </c>
      <c r="S366" s="208" t="s">
        <v>1037</v>
      </c>
      <c r="T366" s="208">
        <v>0</v>
      </c>
      <c r="U366" s="208">
        <v>0</v>
      </c>
      <c r="V366" s="208">
        <v>0</v>
      </c>
      <c r="W366" s="208">
        <v>0</v>
      </c>
      <c r="X366" s="208">
        <v>0</v>
      </c>
      <c r="Y366" s="208">
        <v>0</v>
      </c>
      <c r="Z366" s="208">
        <v>0</v>
      </c>
      <c r="AA366" s="208">
        <v>0</v>
      </c>
      <c r="AB366" s="208">
        <v>0</v>
      </c>
      <c r="AC366" s="208">
        <v>0</v>
      </c>
    </row>
    <row r="367" spans="1:29" ht="14.25" hidden="1">
      <c r="A367" s="167" t="s">
        <v>1127</v>
      </c>
      <c r="B367" s="99" t="s">
        <v>1957</v>
      </c>
      <c r="C367" s="116">
        <v>886</v>
      </c>
      <c r="D367" s="109" t="s">
        <v>42</v>
      </c>
      <c r="E367" s="109" t="s">
        <v>62</v>
      </c>
      <c r="F367" s="208" t="s">
        <v>1037</v>
      </c>
      <c r="G367" s="208" t="s">
        <v>1037</v>
      </c>
      <c r="H367" s="208" t="s">
        <v>1037</v>
      </c>
      <c r="I367" s="208" t="s">
        <v>1037</v>
      </c>
      <c r="J367" s="208" t="s">
        <v>1037</v>
      </c>
      <c r="K367" s="208" t="s">
        <v>1037</v>
      </c>
      <c r="L367" s="208" t="s">
        <v>1037</v>
      </c>
      <c r="M367" s="208" t="s">
        <v>1037</v>
      </c>
      <c r="N367" s="208" t="s">
        <v>1037</v>
      </c>
      <c r="O367" s="208" t="s">
        <v>1037</v>
      </c>
      <c r="P367" s="208" t="s">
        <v>1037</v>
      </c>
      <c r="Q367" s="208" t="s">
        <v>1037</v>
      </c>
      <c r="R367" s="208" t="s">
        <v>1037</v>
      </c>
      <c r="S367" s="208" t="s">
        <v>1037</v>
      </c>
      <c r="T367" s="208">
        <v>0</v>
      </c>
      <c r="U367" s="208">
        <v>0</v>
      </c>
      <c r="V367" s="208">
        <v>0</v>
      </c>
      <c r="W367" s="208">
        <v>0</v>
      </c>
      <c r="X367" s="208">
        <v>0</v>
      </c>
      <c r="Y367" s="208">
        <v>0</v>
      </c>
      <c r="Z367" s="208">
        <v>0</v>
      </c>
      <c r="AA367" s="208">
        <v>0</v>
      </c>
      <c r="AB367" s="208">
        <v>0</v>
      </c>
      <c r="AC367" s="208">
        <v>0</v>
      </c>
    </row>
    <row r="368" spans="1:29" ht="14.25" hidden="1">
      <c r="A368" s="167" t="s">
        <v>720</v>
      </c>
      <c r="B368" s="106" t="s">
        <v>1958</v>
      </c>
      <c r="C368" s="116">
        <v>887</v>
      </c>
      <c r="D368" s="366" t="s">
        <v>42</v>
      </c>
      <c r="E368" s="109" t="s">
        <v>62</v>
      </c>
      <c r="F368" s="208" t="s">
        <v>1037</v>
      </c>
      <c r="G368" s="208" t="s">
        <v>1037</v>
      </c>
      <c r="H368" s="208" t="s">
        <v>1037</v>
      </c>
      <c r="I368" s="208" t="s">
        <v>1037</v>
      </c>
      <c r="J368" s="208" t="s">
        <v>1037</v>
      </c>
      <c r="K368" s="208" t="s">
        <v>1037</v>
      </c>
      <c r="L368" s="208" t="s">
        <v>1037</v>
      </c>
      <c r="M368" s="208" t="s">
        <v>1037</v>
      </c>
      <c r="N368" s="208" t="s">
        <v>1037</v>
      </c>
      <c r="O368" s="208" t="s">
        <v>1037</v>
      </c>
      <c r="P368" s="208" t="s">
        <v>1037</v>
      </c>
      <c r="Q368" s="208" t="s">
        <v>1037</v>
      </c>
      <c r="R368" s="208" t="s">
        <v>1037</v>
      </c>
      <c r="S368" s="208" t="s">
        <v>1037</v>
      </c>
      <c r="T368" s="208">
        <v>0</v>
      </c>
      <c r="U368" s="208">
        <v>0</v>
      </c>
      <c r="V368" s="208">
        <v>0</v>
      </c>
      <c r="W368" s="208">
        <v>0</v>
      </c>
      <c r="X368" s="208">
        <v>0</v>
      </c>
      <c r="Y368" s="208">
        <v>0</v>
      </c>
      <c r="Z368" s="208">
        <v>0</v>
      </c>
      <c r="AA368" s="208">
        <v>0</v>
      </c>
      <c r="AB368" s="208">
        <v>0</v>
      </c>
      <c r="AC368" s="208">
        <v>0</v>
      </c>
    </row>
    <row r="369" spans="1:29" ht="14.25" hidden="1">
      <c r="A369" s="120" t="s">
        <v>722</v>
      </c>
      <c r="B369" s="106" t="s">
        <v>1959</v>
      </c>
      <c r="C369" s="116">
        <v>888</v>
      </c>
      <c r="D369" s="366" t="s">
        <v>42</v>
      </c>
      <c r="E369" s="109" t="s">
        <v>62</v>
      </c>
      <c r="F369" s="208" t="s">
        <v>1037</v>
      </c>
      <c r="G369" s="208" t="s">
        <v>1037</v>
      </c>
      <c r="H369" s="208" t="s">
        <v>1037</v>
      </c>
      <c r="I369" s="208" t="s">
        <v>1037</v>
      </c>
      <c r="J369" s="208" t="s">
        <v>1037</v>
      </c>
      <c r="K369" s="208" t="s">
        <v>1037</v>
      </c>
      <c r="L369" s="208" t="s">
        <v>1037</v>
      </c>
      <c r="M369" s="208" t="s">
        <v>1037</v>
      </c>
      <c r="N369" s="208" t="s">
        <v>1037</v>
      </c>
      <c r="O369" s="208" t="s">
        <v>1037</v>
      </c>
      <c r="P369" s="208" t="s">
        <v>1037</v>
      </c>
      <c r="Q369" s="208" t="s">
        <v>1037</v>
      </c>
      <c r="R369" s="208" t="s">
        <v>1037</v>
      </c>
      <c r="S369" s="208" t="s">
        <v>1037</v>
      </c>
      <c r="T369" s="208">
        <v>0</v>
      </c>
      <c r="U369" s="208">
        <v>0</v>
      </c>
      <c r="V369" s="208">
        <v>0</v>
      </c>
      <c r="W369" s="208">
        <v>0</v>
      </c>
      <c r="X369" s="208">
        <v>0</v>
      </c>
      <c r="Y369" s="208">
        <v>0</v>
      </c>
      <c r="Z369" s="208">
        <v>0</v>
      </c>
      <c r="AA369" s="208">
        <v>0</v>
      </c>
      <c r="AB369" s="208">
        <v>0</v>
      </c>
      <c r="AC369" s="208">
        <v>0</v>
      </c>
    </row>
    <row r="370" spans="1:29" ht="90" hidden="1">
      <c r="A370" s="92" t="s">
        <v>1960</v>
      </c>
      <c r="B370" s="112" t="s">
        <v>1961</v>
      </c>
      <c r="C370" s="116">
        <v>940</v>
      </c>
      <c r="D370" s="358" t="s">
        <v>42</v>
      </c>
      <c r="E370" s="361" t="s">
        <v>62</v>
      </c>
      <c r="F370" s="208" t="s">
        <v>1037</v>
      </c>
      <c r="G370" s="208" t="s">
        <v>1037</v>
      </c>
      <c r="H370" s="208" t="s">
        <v>1037</v>
      </c>
      <c r="I370" s="208" t="s">
        <v>1037</v>
      </c>
      <c r="J370" s="208" t="s">
        <v>1037</v>
      </c>
      <c r="K370" s="208" t="s">
        <v>1037</v>
      </c>
      <c r="L370" s="208" t="s">
        <v>1037</v>
      </c>
      <c r="M370" s="208" t="s">
        <v>1037</v>
      </c>
      <c r="N370" s="208" t="s">
        <v>1037</v>
      </c>
      <c r="O370" s="208" t="s">
        <v>1037</v>
      </c>
      <c r="P370" s="208" t="s">
        <v>1037</v>
      </c>
      <c r="Q370" s="208" t="s">
        <v>1037</v>
      </c>
      <c r="R370" s="227"/>
      <c r="S370" s="207"/>
      <c r="T370" s="208">
        <v>0</v>
      </c>
      <c r="U370" s="208">
        <v>0</v>
      </c>
      <c r="V370" s="208">
        <v>0</v>
      </c>
      <c r="W370" s="208">
        <v>0</v>
      </c>
      <c r="X370" s="208">
        <v>0</v>
      </c>
      <c r="Y370" s="208">
        <v>0</v>
      </c>
      <c r="Z370" s="208">
        <v>0</v>
      </c>
      <c r="AA370" s="208">
        <v>0</v>
      </c>
      <c r="AB370" s="208">
        <v>0</v>
      </c>
      <c r="AC370" s="208">
        <v>0</v>
      </c>
    </row>
    <row r="371" spans="1:29" ht="14.25" hidden="1">
      <c r="A371" s="120" t="s">
        <v>753</v>
      </c>
      <c r="B371" s="64"/>
      <c r="C371" s="343"/>
      <c r="D371" s="371"/>
      <c r="E371" s="371"/>
      <c r="F371" s="229"/>
      <c r="G371" s="212"/>
      <c r="H371" s="212"/>
      <c r="I371" s="212"/>
      <c r="J371" s="212"/>
      <c r="K371" s="212"/>
      <c r="L371" s="212"/>
      <c r="M371" s="212"/>
      <c r="N371" s="212"/>
      <c r="O371" s="212"/>
      <c r="P371" s="212"/>
      <c r="Q371" s="212"/>
      <c r="R371" s="212"/>
      <c r="S371" s="212"/>
      <c r="T371" s="208">
        <v>0</v>
      </c>
      <c r="U371" s="208">
        <v>0</v>
      </c>
      <c r="V371" s="208">
        <v>0</v>
      </c>
      <c r="W371" s="208">
        <v>0</v>
      </c>
      <c r="X371" s="208">
        <v>0</v>
      </c>
      <c r="Y371" s="208">
        <v>0</v>
      </c>
      <c r="Z371" s="208">
        <v>0</v>
      </c>
      <c r="AA371" s="208">
        <v>0</v>
      </c>
      <c r="AB371" s="208"/>
      <c r="AC371" s="208"/>
    </row>
    <row r="372" spans="1:29" ht="22.5" customHeight="1" hidden="1">
      <c r="A372" s="120" t="s">
        <v>1133</v>
      </c>
      <c r="B372" s="99" t="s">
        <v>1962</v>
      </c>
      <c r="C372" s="104">
        <v>941</v>
      </c>
      <c r="D372" s="109" t="s">
        <v>42</v>
      </c>
      <c r="E372" s="109" t="s">
        <v>62</v>
      </c>
      <c r="F372" s="208" t="s">
        <v>1037</v>
      </c>
      <c r="G372" s="208" t="s">
        <v>1037</v>
      </c>
      <c r="H372" s="208" t="s">
        <v>1037</v>
      </c>
      <c r="I372" s="208" t="s">
        <v>1037</v>
      </c>
      <c r="J372" s="208" t="s">
        <v>1037</v>
      </c>
      <c r="K372" s="208" t="s">
        <v>1037</v>
      </c>
      <c r="L372" s="208" t="s">
        <v>1037</v>
      </c>
      <c r="M372" s="208" t="s">
        <v>1037</v>
      </c>
      <c r="N372" s="208" t="s">
        <v>1037</v>
      </c>
      <c r="O372" s="208" t="s">
        <v>1037</v>
      </c>
      <c r="P372" s="208" t="s">
        <v>1037</v>
      </c>
      <c r="Q372" s="208" t="s">
        <v>1037</v>
      </c>
      <c r="R372" s="208" t="s">
        <v>1037</v>
      </c>
      <c r="S372" s="208" t="s">
        <v>1037</v>
      </c>
      <c r="T372" s="208">
        <v>0</v>
      </c>
      <c r="U372" s="208">
        <v>0</v>
      </c>
      <c r="V372" s="208">
        <v>0</v>
      </c>
      <c r="W372" s="208">
        <v>0</v>
      </c>
      <c r="X372" s="208">
        <v>0</v>
      </c>
      <c r="Y372" s="208">
        <v>0</v>
      </c>
      <c r="Z372" s="208">
        <v>0</v>
      </c>
      <c r="AA372" s="208">
        <v>0</v>
      </c>
      <c r="AB372" s="208">
        <v>0</v>
      </c>
      <c r="AC372" s="208">
        <v>0</v>
      </c>
    </row>
    <row r="373" spans="1:29" ht="45" customHeight="1" hidden="1">
      <c r="A373" s="120" t="s">
        <v>1135</v>
      </c>
      <c r="B373" s="106" t="s">
        <v>1963</v>
      </c>
      <c r="C373" s="116">
        <v>942</v>
      </c>
      <c r="D373" s="366" t="s">
        <v>42</v>
      </c>
      <c r="E373" s="109" t="s">
        <v>62</v>
      </c>
      <c r="F373" s="208" t="s">
        <v>1037</v>
      </c>
      <c r="G373" s="208" t="s">
        <v>1037</v>
      </c>
      <c r="H373" s="208" t="s">
        <v>1037</v>
      </c>
      <c r="I373" s="208" t="s">
        <v>1037</v>
      </c>
      <c r="J373" s="208" t="s">
        <v>1037</v>
      </c>
      <c r="K373" s="208" t="s">
        <v>1037</v>
      </c>
      <c r="L373" s="208" t="s">
        <v>1037</v>
      </c>
      <c r="M373" s="208" t="s">
        <v>1037</v>
      </c>
      <c r="N373" s="208" t="s">
        <v>1037</v>
      </c>
      <c r="O373" s="208" t="s">
        <v>1037</v>
      </c>
      <c r="P373" s="208" t="s">
        <v>1037</v>
      </c>
      <c r="Q373" s="208" t="s">
        <v>1037</v>
      </c>
      <c r="R373" s="208" t="s">
        <v>1037</v>
      </c>
      <c r="S373" s="208" t="s">
        <v>1037</v>
      </c>
      <c r="T373" s="208">
        <v>0</v>
      </c>
      <c r="U373" s="208">
        <v>0</v>
      </c>
      <c r="V373" s="208">
        <v>0</v>
      </c>
      <c r="W373" s="208">
        <v>0</v>
      </c>
      <c r="X373" s="208">
        <v>0</v>
      </c>
      <c r="Y373" s="208">
        <v>0</v>
      </c>
      <c r="Z373" s="208">
        <v>0</v>
      </c>
      <c r="AA373" s="208">
        <v>0</v>
      </c>
      <c r="AB373" s="208">
        <v>0</v>
      </c>
      <c r="AC373" s="208">
        <v>0</v>
      </c>
    </row>
    <row r="374" spans="1:29" ht="146.25" hidden="1">
      <c r="A374" s="389" t="s">
        <v>1137</v>
      </c>
      <c r="B374" s="64" t="s">
        <v>1964</v>
      </c>
      <c r="C374" s="390">
        <v>943</v>
      </c>
      <c r="D374" s="350" t="s">
        <v>42</v>
      </c>
      <c r="E374" s="351" t="s">
        <v>62</v>
      </c>
      <c r="F374" s="208" t="s">
        <v>1037</v>
      </c>
      <c r="G374" s="208" t="s">
        <v>1037</v>
      </c>
      <c r="H374" s="208" t="s">
        <v>1037</v>
      </c>
      <c r="I374" s="208" t="s">
        <v>1037</v>
      </c>
      <c r="J374" s="208" t="s">
        <v>1037</v>
      </c>
      <c r="K374" s="208" t="s">
        <v>1037</v>
      </c>
      <c r="L374" s="208" t="s">
        <v>1037</v>
      </c>
      <c r="M374" s="208" t="s">
        <v>1037</v>
      </c>
      <c r="N374" s="208" t="s">
        <v>1037</v>
      </c>
      <c r="O374" s="208" t="s">
        <v>1037</v>
      </c>
      <c r="P374" s="208" t="s">
        <v>1037</v>
      </c>
      <c r="Q374" s="208" t="s">
        <v>1037</v>
      </c>
      <c r="R374" s="208" t="s">
        <v>1037</v>
      </c>
      <c r="S374" s="208" t="s">
        <v>1037</v>
      </c>
      <c r="T374" s="208">
        <v>0</v>
      </c>
      <c r="U374" s="208">
        <v>0</v>
      </c>
      <c r="V374" s="208">
        <v>0</v>
      </c>
      <c r="W374" s="208">
        <v>0</v>
      </c>
      <c r="X374" s="208">
        <v>0</v>
      </c>
      <c r="Y374" s="208">
        <v>0</v>
      </c>
      <c r="Z374" s="208">
        <v>0</v>
      </c>
      <c r="AA374" s="208">
        <v>0</v>
      </c>
      <c r="AB374" s="224">
        <v>0</v>
      </c>
      <c r="AC374" s="224">
        <v>0</v>
      </c>
    </row>
    <row r="375" spans="1:29" ht="67.5" hidden="1">
      <c r="A375" s="92" t="s">
        <v>1965</v>
      </c>
      <c r="B375" s="102" t="s">
        <v>1966</v>
      </c>
      <c r="C375" s="110">
        <v>860</v>
      </c>
      <c r="D375" s="358" t="s">
        <v>42</v>
      </c>
      <c r="E375" s="361" t="s">
        <v>62</v>
      </c>
      <c r="F375" s="208" t="s">
        <v>1037</v>
      </c>
      <c r="G375" s="208" t="s">
        <v>1037</v>
      </c>
      <c r="H375" s="208" t="s">
        <v>1037</v>
      </c>
      <c r="I375" s="208" t="s">
        <v>1037</v>
      </c>
      <c r="J375" s="208" t="s">
        <v>1037</v>
      </c>
      <c r="K375" s="208" t="s">
        <v>1037</v>
      </c>
      <c r="L375" s="208" t="s">
        <v>1037</v>
      </c>
      <c r="M375" s="208" t="s">
        <v>1037</v>
      </c>
      <c r="N375" s="208" t="s">
        <v>1037</v>
      </c>
      <c r="O375" s="208" t="s">
        <v>1037</v>
      </c>
      <c r="P375" s="208" t="s">
        <v>1037</v>
      </c>
      <c r="Q375" s="208" t="s">
        <v>1037</v>
      </c>
      <c r="R375" s="288" t="s">
        <v>476</v>
      </c>
      <c r="S375" s="224">
        <v>0</v>
      </c>
      <c r="T375" s="208">
        <v>0</v>
      </c>
      <c r="U375" s="208">
        <v>0</v>
      </c>
      <c r="V375" s="208">
        <v>0</v>
      </c>
      <c r="W375" s="208">
        <v>0</v>
      </c>
      <c r="X375" s="208">
        <v>0</v>
      </c>
      <c r="Y375" s="208">
        <v>0</v>
      </c>
      <c r="Z375" s="208">
        <v>0</v>
      </c>
      <c r="AA375" s="208">
        <v>0</v>
      </c>
      <c r="AB375" s="224">
        <v>0</v>
      </c>
      <c r="AC375" s="224">
        <v>0</v>
      </c>
    </row>
    <row r="376" spans="1:29" ht="78.75" hidden="1">
      <c r="A376" s="92" t="s">
        <v>906</v>
      </c>
      <c r="B376" s="115" t="s">
        <v>907</v>
      </c>
      <c r="C376" s="121">
        <v>920</v>
      </c>
      <c r="D376" s="360" t="s">
        <v>61</v>
      </c>
      <c r="E376" s="391" t="s">
        <v>62</v>
      </c>
      <c r="F376" s="213" t="s">
        <v>1037</v>
      </c>
      <c r="G376" s="213" t="s">
        <v>1037</v>
      </c>
      <c r="H376" s="208" t="s">
        <v>1037</v>
      </c>
      <c r="I376" s="208" t="s">
        <v>1037</v>
      </c>
      <c r="J376" s="208" t="s">
        <v>1037</v>
      </c>
      <c r="K376" s="208" t="s">
        <v>1037</v>
      </c>
      <c r="L376" s="208" t="s">
        <v>1037</v>
      </c>
      <c r="M376" s="208" t="s">
        <v>1037</v>
      </c>
      <c r="N376" s="208" t="s">
        <v>1037</v>
      </c>
      <c r="O376" s="208" t="s">
        <v>1037</v>
      </c>
      <c r="P376" s="213" t="s">
        <v>1037</v>
      </c>
      <c r="Q376" s="213" t="s">
        <v>1037</v>
      </c>
      <c r="R376" s="233"/>
      <c r="S376" s="213">
        <v>0</v>
      </c>
      <c r="T376" s="208">
        <v>0</v>
      </c>
      <c r="U376" s="208">
        <v>0</v>
      </c>
      <c r="V376" s="208">
        <v>0</v>
      </c>
      <c r="W376" s="208">
        <v>0</v>
      </c>
      <c r="X376" s="208">
        <v>0</v>
      </c>
      <c r="Y376" s="208">
        <v>0</v>
      </c>
      <c r="Z376" s="208">
        <v>0</v>
      </c>
      <c r="AA376" s="208">
        <v>0</v>
      </c>
      <c r="AB376" s="306">
        <v>0</v>
      </c>
      <c r="AC376" s="306">
        <v>0</v>
      </c>
    </row>
    <row r="377" spans="1:29" ht="15" customHeight="1">
      <c r="A377" s="120" t="s">
        <v>753</v>
      </c>
      <c r="B377" s="283"/>
      <c r="C377" s="103"/>
      <c r="D377" s="371"/>
      <c r="E377" s="371"/>
      <c r="F377" s="229"/>
      <c r="G377" s="212"/>
      <c r="H377" s="310"/>
      <c r="I377" s="212"/>
      <c r="J377" s="212"/>
      <c r="K377" s="212"/>
      <c r="L377" s="212"/>
      <c r="M377" s="212"/>
      <c r="N377" s="212"/>
      <c r="O377" s="230"/>
      <c r="P377" s="212"/>
      <c r="Q377" s="212"/>
      <c r="R377" s="229"/>
      <c r="S377" s="212"/>
      <c r="T377" s="311"/>
      <c r="U377" s="208"/>
      <c r="V377" s="208"/>
      <c r="W377" s="208"/>
      <c r="X377" s="208"/>
      <c r="Y377" s="208"/>
      <c r="Z377" s="208"/>
      <c r="AA377" s="248"/>
      <c r="AB377" s="312"/>
      <c r="AC377" s="286"/>
    </row>
    <row r="378" spans="1:29" ht="14.25" customHeight="1" hidden="1">
      <c r="A378" s="167" t="s">
        <v>908</v>
      </c>
      <c r="B378" s="284" t="s">
        <v>909</v>
      </c>
      <c r="C378" s="107">
        <v>921</v>
      </c>
      <c r="D378" s="351" t="s">
        <v>61</v>
      </c>
      <c r="E378" s="351" t="s">
        <v>62</v>
      </c>
      <c r="F378" s="208" t="s">
        <v>1037</v>
      </c>
      <c r="G378" s="208" t="s">
        <v>1037</v>
      </c>
      <c r="H378" s="311" t="s">
        <v>1037</v>
      </c>
      <c r="I378" s="208" t="s">
        <v>1037</v>
      </c>
      <c r="J378" s="208" t="s">
        <v>1037</v>
      </c>
      <c r="K378" s="208" t="s">
        <v>1037</v>
      </c>
      <c r="L378" s="208" t="s">
        <v>1037</v>
      </c>
      <c r="M378" s="208" t="s">
        <v>1037</v>
      </c>
      <c r="N378" s="208" t="s">
        <v>1037</v>
      </c>
      <c r="O378" s="248" t="s">
        <v>1037</v>
      </c>
      <c r="P378" s="208" t="s">
        <v>1037</v>
      </c>
      <c r="Q378" s="208" t="s">
        <v>1037</v>
      </c>
      <c r="R378" s="281"/>
      <c r="S378" s="208">
        <v>0</v>
      </c>
      <c r="T378" s="311">
        <v>0</v>
      </c>
      <c r="U378" s="208">
        <v>0</v>
      </c>
      <c r="V378" s="208">
        <v>0</v>
      </c>
      <c r="W378" s="208">
        <v>0</v>
      </c>
      <c r="X378" s="208">
        <v>0</v>
      </c>
      <c r="Y378" s="208">
        <v>0</v>
      </c>
      <c r="Z378" s="208">
        <v>0</v>
      </c>
      <c r="AA378" s="248">
        <v>0</v>
      </c>
      <c r="AB378" s="208">
        <v>0</v>
      </c>
      <c r="AC378" s="208">
        <v>0</v>
      </c>
    </row>
    <row r="379" spans="1:29" ht="22.5" customHeight="1" hidden="1">
      <c r="A379" s="167" t="s">
        <v>465</v>
      </c>
      <c r="B379" s="64" t="s">
        <v>466</v>
      </c>
      <c r="C379" s="90">
        <v>922</v>
      </c>
      <c r="D379" s="350" t="s">
        <v>61</v>
      </c>
      <c r="E379" s="351" t="s">
        <v>62</v>
      </c>
      <c r="F379" s="208" t="s">
        <v>1037</v>
      </c>
      <c r="G379" s="208" t="s">
        <v>1037</v>
      </c>
      <c r="H379" s="311" t="s">
        <v>1037</v>
      </c>
      <c r="I379" s="208" t="s">
        <v>1037</v>
      </c>
      <c r="J379" s="208" t="s">
        <v>1037</v>
      </c>
      <c r="K379" s="208" t="s">
        <v>1037</v>
      </c>
      <c r="L379" s="208" t="s">
        <v>1037</v>
      </c>
      <c r="M379" s="208" t="s">
        <v>1037</v>
      </c>
      <c r="N379" s="208" t="s">
        <v>1037</v>
      </c>
      <c r="O379" s="248" t="s">
        <v>1037</v>
      </c>
      <c r="P379" s="208" t="s">
        <v>1037</v>
      </c>
      <c r="Q379" s="208" t="s">
        <v>1037</v>
      </c>
      <c r="R379" s="208">
        <v>0</v>
      </c>
      <c r="S379" s="208">
        <v>0</v>
      </c>
      <c r="T379" s="311">
        <v>0</v>
      </c>
      <c r="U379" s="208">
        <v>0</v>
      </c>
      <c r="V379" s="208">
        <v>0</v>
      </c>
      <c r="W379" s="208">
        <v>0</v>
      </c>
      <c r="X379" s="208">
        <v>0</v>
      </c>
      <c r="Y379" s="208">
        <v>0</v>
      </c>
      <c r="Z379" s="208">
        <v>0</v>
      </c>
      <c r="AA379" s="248">
        <v>0</v>
      </c>
      <c r="AB379" s="208">
        <v>0</v>
      </c>
      <c r="AC379" s="208">
        <v>0</v>
      </c>
    </row>
    <row r="380" spans="1:29" ht="22.5" customHeight="1" hidden="1">
      <c r="A380" s="167" t="s">
        <v>467</v>
      </c>
      <c r="B380" s="64" t="s">
        <v>468</v>
      </c>
      <c r="C380" s="90">
        <v>923</v>
      </c>
      <c r="D380" s="350" t="s">
        <v>61</v>
      </c>
      <c r="E380" s="351" t="s">
        <v>62</v>
      </c>
      <c r="F380" s="208" t="s">
        <v>1037</v>
      </c>
      <c r="G380" s="208" t="s">
        <v>1037</v>
      </c>
      <c r="H380" s="311" t="s">
        <v>1037</v>
      </c>
      <c r="I380" s="208" t="s">
        <v>1037</v>
      </c>
      <c r="J380" s="208" t="s">
        <v>1037</v>
      </c>
      <c r="K380" s="208" t="s">
        <v>1037</v>
      </c>
      <c r="L380" s="208" t="s">
        <v>1037</v>
      </c>
      <c r="M380" s="208" t="s">
        <v>1037</v>
      </c>
      <c r="N380" s="208" t="s">
        <v>1037</v>
      </c>
      <c r="O380" s="248" t="s">
        <v>1037</v>
      </c>
      <c r="P380" s="208" t="s">
        <v>1037</v>
      </c>
      <c r="Q380" s="208" t="s">
        <v>1037</v>
      </c>
      <c r="R380" s="208">
        <v>0</v>
      </c>
      <c r="S380" s="208">
        <v>0</v>
      </c>
      <c r="T380" s="311">
        <v>0</v>
      </c>
      <c r="U380" s="208">
        <v>0</v>
      </c>
      <c r="V380" s="208">
        <v>0</v>
      </c>
      <c r="W380" s="208">
        <v>0</v>
      </c>
      <c r="X380" s="208">
        <v>0</v>
      </c>
      <c r="Y380" s="208">
        <v>0</v>
      </c>
      <c r="Z380" s="208">
        <v>0</v>
      </c>
      <c r="AA380" s="248">
        <v>0</v>
      </c>
      <c r="AB380" s="208">
        <v>0</v>
      </c>
      <c r="AC380" s="208">
        <v>0</v>
      </c>
    </row>
    <row r="381" spans="1:29" ht="56.25" customHeight="1" hidden="1">
      <c r="A381" s="92" t="s">
        <v>469</v>
      </c>
      <c r="B381" s="130" t="s">
        <v>470</v>
      </c>
      <c r="C381" s="103"/>
      <c r="D381" s="359" t="s">
        <v>61</v>
      </c>
      <c r="E381" s="359" t="s">
        <v>62</v>
      </c>
      <c r="F381" s="212" t="s">
        <v>1037</v>
      </c>
      <c r="G381" s="212" t="s">
        <v>1037</v>
      </c>
      <c r="H381" s="310" t="s">
        <v>1037</v>
      </c>
      <c r="I381" s="212" t="s">
        <v>1037</v>
      </c>
      <c r="J381" s="212" t="s">
        <v>1037</v>
      </c>
      <c r="K381" s="212" t="s">
        <v>1037</v>
      </c>
      <c r="L381" s="212" t="s">
        <v>1037</v>
      </c>
      <c r="M381" s="212" t="s">
        <v>1037</v>
      </c>
      <c r="N381" s="212" t="s">
        <v>1037</v>
      </c>
      <c r="O381" s="230" t="s">
        <v>1037</v>
      </c>
      <c r="P381" s="212" t="s">
        <v>1037</v>
      </c>
      <c r="Q381" s="212" t="s">
        <v>1037</v>
      </c>
      <c r="R381" s="213">
        <v>0</v>
      </c>
      <c r="S381" s="213">
        <v>0</v>
      </c>
      <c r="T381" s="311">
        <v>0</v>
      </c>
      <c r="U381" s="208">
        <v>0</v>
      </c>
      <c r="V381" s="208">
        <v>0</v>
      </c>
      <c r="W381" s="208">
        <v>0</v>
      </c>
      <c r="X381" s="208">
        <v>0</v>
      </c>
      <c r="Y381" s="208">
        <v>0</v>
      </c>
      <c r="Z381" s="208">
        <v>0</v>
      </c>
      <c r="AA381" s="248">
        <v>0</v>
      </c>
      <c r="AB381" s="213">
        <v>0</v>
      </c>
      <c r="AC381" s="213">
        <v>0</v>
      </c>
    </row>
    <row r="382" spans="1:29" ht="33.75">
      <c r="A382" s="92" t="s">
        <v>471</v>
      </c>
      <c r="B382" s="392" t="s">
        <v>472</v>
      </c>
      <c r="C382" s="107"/>
      <c r="D382" s="348" t="s">
        <v>61</v>
      </c>
      <c r="E382" s="348" t="s">
        <v>62</v>
      </c>
      <c r="F382" s="208" t="s">
        <v>1037</v>
      </c>
      <c r="G382" s="208" t="s">
        <v>1037</v>
      </c>
      <c r="H382" s="393" t="s">
        <v>1037</v>
      </c>
      <c r="I382" s="207" t="s">
        <v>1037</v>
      </c>
      <c r="J382" s="207" t="s">
        <v>1037</v>
      </c>
      <c r="K382" s="207" t="s">
        <v>1037</v>
      </c>
      <c r="L382" s="207" t="s">
        <v>1037</v>
      </c>
      <c r="M382" s="207" t="s">
        <v>1037</v>
      </c>
      <c r="N382" s="207" t="s">
        <v>1037</v>
      </c>
      <c r="O382" s="250" t="s">
        <v>1037</v>
      </c>
      <c r="P382" s="208" t="s">
        <v>1037</v>
      </c>
      <c r="Q382" s="208" t="s">
        <v>1037</v>
      </c>
      <c r="R382" s="244">
        <f>AB382</f>
        <v>10345853.450000001</v>
      </c>
      <c r="S382" s="224">
        <v>0</v>
      </c>
      <c r="T382" s="311">
        <v>0</v>
      </c>
      <c r="U382" s="208">
        <v>0</v>
      </c>
      <c r="V382" s="208">
        <v>0</v>
      </c>
      <c r="W382" s="208">
        <v>0</v>
      </c>
      <c r="X382" s="208">
        <v>0</v>
      </c>
      <c r="Y382" s="208">
        <v>0</v>
      </c>
      <c r="Z382" s="208">
        <v>0</v>
      </c>
      <c r="AA382" s="248">
        <v>0</v>
      </c>
      <c r="AB382" s="244">
        <f>РАСХОДЫ!L44+РАСХОДЫ!L80+РАСХОДЫ!L239+РАСХОДЫ!L280+РАСХОДЫ!L283+РАСХОДЫ!L286+РАСХОДЫ!L296+РАСХОДЫ!L306+РАСХОДЫ!L310+РАСХОДЫ!L313+РАСХОДЫ!L353+РАСХОДЫ!L383+РАСХОДЫ!L421+РАСХОДЫ!L428+РАСХОДЫ!L435+РАСХОДЫ!L442+РАСХОДЫ!L452</f>
        <v>10345853.450000001</v>
      </c>
      <c r="AC382" s="224">
        <v>0</v>
      </c>
    </row>
    <row r="383" spans="1:29" ht="14.25" customHeight="1">
      <c r="A383" s="114" t="s">
        <v>82</v>
      </c>
      <c r="B383" s="496" t="s">
        <v>474</v>
      </c>
      <c r="C383" s="498"/>
      <c r="D383" s="500" t="s">
        <v>61</v>
      </c>
      <c r="E383" s="500" t="s">
        <v>62</v>
      </c>
      <c r="F383" s="514" t="s">
        <v>1037</v>
      </c>
      <c r="G383" s="514" t="s">
        <v>1037</v>
      </c>
      <c r="H383" s="212"/>
      <c r="I383" s="212"/>
      <c r="J383" s="212"/>
      <c r="K383" s="212"/>
      <c r="L383" s="212"/>
      <c r="M383" s="212"/>
      <c r="N383" s="212"/>
      <c r="O383" s="212"/>
      <c r="P383" s="514" t="s">
        <v>1037</v>
      </c>
      <c r="Q383" s="514" t="s">
        <v>1037</v>
      </c>
      <c r="R383" s="528">
        <f>AB383</f>
        <v>4553066.99</v>
      </c>
      <c r="S383" s="504">
        <v>0</v>
      </c>
      <c r="T383" s="214">
        <v>0</v>
      </c>
      <c r="U383" s="214">
        <v>0</v>
      </c>
      <c r="V383" s="214">
        <v>0</v>
      </c>
      <c r="W383" s="214">
        <v>0</v>
      </c>
      <c r="X383" s="214">
        <v>0</v>
      </c>
      <c r="Y383" s="214">
        <v>0</v>
      </c>
      <c r="Z383" s="214">
        <v>0</v>
      </c>
      <c r="AA383" s="214">
        <v>0</v>
      </c>
      <c r="AB383" s="508">
        <f>1910382.69+578984.97+973674.05+17464.06+178770.18+380184+227549.25+286057.79</f>
        <v>4553066.99</v>
      </c>
      <c r="AC383" s="506">
        <v>0</v>
      </c>
    </row>
    <row r="384" spans="1:29" ht="33.75">
      <c r="A384" s="114" t="s">
        <v>473</v>
      </c>
      <c r="B384" s="497"/>
      <c r="C384" s="499"/>
      <c r="D384" s="501"/>
      <c r="E384" s="501"/>
      <c r="F384" s="515"/>
      <c r="G384" s="515"/>
      <c r="H384" s="208" t="s">
        <v>1037</v>
      </c>
      <c r="I384" s="208" t="s">
        <v>1037</v>
      </c>
      <c r="J384" s="208" t="s">
        <v>1037</v>
      </c>
      <c r="K384" s="208" t="s">
        <v>1037</v>
      </c>
      <c r="L384" s="208" t="s">
        <v>1037</v>
      </c>
      <c r="M384" s="208" t="s">
        <v>1037</v>
      </c>
      <c r="N384" s="208" t="s">
        <v>1037</v>
      </c>
      <c r="O384" s="208" t="s">
        <v>1037</v>
      </c>
      <c r="P384" s="515"/>
      <c r="Q384" s="515"/>
      <c r="R384" s="509"/>
      <c r="S384" s="505"/>
      <c r="T384" s="214">
        <v>0</v>
      </c>
      <c r="U384" s="214">
        <v>0</v>
      </c>
      <c r="V384" s="214">
        <v>0</v>
      </c>
      <c r="W384" s="214">
        <v>0</v>
      </c>
      <c r="X384" s="214">
        <v>0</v>
      </c>
      <c r="Y384" s="214">
        <v>0</v>
      </c>
      <c r="Z384" s="214">
        <v>0</v>
      </c>
      <c r="AA384" s="214">
        <v>0</v>
      </c>
      <c r="AB384" s="509"/>
      <c r="AC384" s="507"/>
    </row>
    <row r="385" spans="1:29" ht="123.75">
      <c r="A385" s="114" t="s">
        <v>204</v>
      </c>
      <c r="B385" s="63" t="s">
        <v>205</v>
      </c>
      <c r="C385" s="90"/>
      <c r="D385" s="350" t="s">
        <v>61</v>
      </c>
      <c r="E385" s="350" t="s">
        <v>62</v>
      </c>
      <c r="F385" s="207" t="s">
        <v>1037</v>
      </c>
      <c r="G385" s="207" t="s">
        <v>1037</v>
      </c>
      <c r="H385" s="207" t="s">
        <v>1037</v>
      </c>
      <c r="I385" s="207" t="s">
        <v>1037</v>
      </c>
      <c r="J385" s="207" t="s">
        <v>1037</v>
      </c>
      <c r="K385" s="207" t="s">
        <v>1037</v>
      </c>
      <c r="L385" s="207" t="s">
        <v>1037</v>
      </c>
      <c r="M385" s="207" t="s">
        <v>1037</v>
      </c>
      <c r="N385" s="207" t="s">
        <v>1037</v>
      </c>
      <c r="O385" s="207" t="s">
        <v>1037</v>
      </c>
      <c r="P385" s="207" t="s">
        <v>1037</v>
      </c>
      <c r="Q385" s="207" t="s">
        <v>1037</v>
      </c>
      <c r="R385" s="394">
        <f>AB385</f>
        <v>1852181.82</v>
      </c>
      <c r="S385" s="285">
        <v>0</v>
      </c>
      <c r="T385" s="214">
        <v>0</v>
      </c>
      <c r="U385" s="214">
        <v>0</v>
      </c>
      <c r="V385" s="214">
        <v>0</v>
      </c>
      <c r="W385" s="214">
        <v>0</v>
      </c>
      <c r="X385" s="214">
        <v>0</v>
      </c>
      <c r="Y385" s="214">
        <v>0</v>
      </c>
      <c r="Z385" s="214">
        <v>0</v>
      </c>
      <c r="AA385" s="214">
        <v>0</v>
      </c>
      <c r="AB385" s="394">
        <f>591746.54+976608.76+28946.52+254880</f>
        <v>1852181.82</v>
      </c>
      <c r="AC385" s="224">
        <v>0</v>
      </c>
    </row>
    <row r="386" spans="1:29" ht="22.5">
      <c r="A386" s="92" t="s">
        <v>206</v>
      </c>
      <c r="B386" s="102" t="s">
        <v>207</v>
      </c>
      <c r="C386" s="90"/>
      <c r="D386" s="357" t="s">
        <v>61</v>
      </c>
      <c r="E386" s="357" t="s">
        <v>208</v>
      </c>
      <c r="F386" s="207" t="s">
        <v>1037</v>
      </c>
      <c r="G386" s="207" t="s">
        <v>1037</v>
      </c>
      <c r="H386" s="207" t="s">
        <v>1037</v>
      </c>
      <c r="I386" s="207" t="s">
        <v>1037</v>
      </c>
      <c r="J386" s="207" t="s">
        <v>1037</v>
      </c>
      <c r="K386" s="207" t="s">
        <v>1037</v>
      </c>
      <c r="L386" s="207" t="s">
        <v>1037</v>
      </c>
      <c r="M386" s="207" t="s">
        <v>1037</v>
      </c>
      <c r="N386" s="207" t="s">
        <v>1037</v>
      </c>
      <c r="O386" s="207" t="s">
        <v>1037</v>
      </c>
      <c r="P386" s="207" t="s">
        <v>1037</v>
      </c>
      <c r="Q386" s="207" t="s">
        <v>1037</v>
      </c>
      <c r="R386" s="345">
        <f>AB386</f>
        <v>2017473.0100000002</v>
      </c>
      <c r="S386" s="285">
        <v>0</v>
      </c>
      <c r="T386" s="202">
        <v>0</v>
      </c>
      <c r="U386" s="202">
        <v>0</v>
      </c>
      <c r="V386" s="202">
        <v>0</v>
      </c>
      <c r="W386" s="202">
        <v>0</v>
      </c>
      <c r="X386" s="202">
        <v>0</v>
      </c>
      <c r="Y386" s="202">
        <v>0</v>
      </c>
      <c r="Z386" s="202">
        <v>0</v>
      </c>
      <c r="AA386" s="202">
        <v>0</v>
      </c>
      <c r="AB386" s="345">
        <f>РАСХОДЫ!L37+РАСХОДЫ!L45+РАСХОДЫ!L70+РАСХОДЫ!L81+РАСХОДЫ!L98+РАСХОДЫ!L149+РАСХОДЫ!L162+РАСХОДЫ!L169+РАСХОДЫ!L213+РАСХОДЫ!L220+РАСХОДЫ!L240+РАСХОДЫ!L297+РАСХОДЫ!L307+РАСХОДЫ!L325+РАСХОДЫ!L354+РАСХОДЫ!L365+РАСХОДЫ!L384+РАСХОДЫ!L402+РАСХОДЫ!L443+РАСХОДЫ!L453+РАСХОДЫ!L511</f>
        <v>2017473.0100000002</v>
      </c>
      <c r="AC386" s="224">
        <v>0</v>
      </c>
    </row>
    <row r="387" spans="1:29" ht="14.25" hidden="1">
      <c r="A387" s="114" t="s">
        <v>82</v>
      </c>
      <c r="B387" s="496" t="s">
        <v>210</v>
      </c>
      <c r="C387" s="498"/>
      <c r="D387" s="371"/>
      <c r="E387" s="371"/>
      <c r="F387" s="514" t="s">
        <v>1037</v>
      </c>
      <c r="G387" s="514" t="s">
        <v>1037</v>
      </c>
      <c r="H387" s="212"/>
      <c r="I387" s="212"/>
      <c r="J387" s="212"/>
      <c r="K387" s="212"/>
      <c r="L387" s="212"/>
      <c r="M387" s="212"/>
      <c r="N387" s="212"/>
      <c r="O387" s="212"/>
      <c r="P387" s="514" t="s">
        <v>1037</v>
      </c>
      <c r="Q387" s="514" t="s">
        <v>1037</v>
      </c>
      <c r="R387" s="506">
        <v>0</v>
      </c>
      <c r="S387" s="506">
        <v>0</v>
      </c>
      <c r="T387" s="224">
        <v>0</v>
      </c>
      <c r="U387" s="224">
        <v>0</v>
      </c>
      <c r="V387" s="224">
        <v>0</v>
      </c>
      <c r="W387" s="224">
        <v>0</v>
      </c>
      <c r="X387" s="224">
        <v>0</v>
      </c>
      <c r="Y387" s="224">
        <v>0</v>
      </c>
      <c r="Z387" s="224">
        <v>0</v>
      </c>
      <c r="AA387" s="224">
        <v>0</v>
      </c>
      <c r="AB387" s="506">
        <v>0</v>
      </c>
      <c r="AC387" s="506">
        <v>0</v>
      </c>
    </row>
    <row r="388" spans="1:29" ht="78.75" hidden="1">
      <c r="A388" s="114" t="s">
        <v>209</v>
      </c>
      <c r="B388" s="497"/>
      <c r="C388" s="499"/>
      <c r="D388" s="351" t="s">
        <v>61</v>
      </c>
      <c r="E388" s="351" t="s">
        <v>208</v>
      </c>
      <c r="F388" s="515"/>
      <c r="G388" s="515"/>
      <c r="H388" s="208" t="s">
        <v>1037</v>
      </c>
      <c r="I388" s="208" t="s">
        <v>1037</v>
      </c>
      <c r="J388" s="208" t="s">
        <v>1037</v>
      </c>
      <c r="K388" s="208" t="s">
        <v>1037</v>
      </c>
      <c r="L388" s="208" t="s">
        <v>1037</v>
      </c>
      <c r="M388" s="208" t="s">
        <v>1037</v>
      </c>
      <c r="N388" s="208" t="s">
        <v>1037</v>
      </c>
      <c r="O388" s="208" t="s">
        <v>1037</v>
      </c>
      <c r="P388" s="515"/>
      <c r="Q388" s="515"/>
      <c r="R388" s="507"/>
      <c r="S388" s="507"/>
      <c r="T388" s="224">
        <v>0</v>
      </c>
      <c r="U388" s="224">
        <v>0</v>
      </c>
      <c r="V388" s="224">
        <v>0</v>
      </c>
      <c r="W388" s="224">
        <v>0</v>
      </c>
      <c r="X388" s="224">
        <v>0</v>
      </c>
      <c r="Y388" s="224">
        <v>0</v>
      </c>
      <c r="Z388" s="224">
        <v>0</v>
      </c>
      <c r="AA388" s="224">
        <v>0</v>
      </c>
      <c r="AB388" s="507"/>
      <c r="AC388" s="507"/>
    </row>
    <row r="389" spans="1:29" ht="90" hidden="1">
      <c r="A389" s="114" t="s">
        <v>211</v>
      </c>
      <c r="B389" s="63" t="s">
        <v>212</v>
      </c>
      <c r="C389" s="90"/>
      <c r="D389" s="350" t="s">
        <v>61</v>
      </c>
      <c r="E389" s="350" t="s">
        <v>208</v>
      </c>
      <c r="F389" s="207" t="s">
        <v>1037</v>
      </c>
      <c r="G389" s="207" t="s">
        <v>1037</v>
      </c>
      <c r="H389" s="207" t="s">
        <v>1037</v>
      </c>
      <c r="I389" s="207" t="s">
        <v>1037</v>
      </c>
      <c r="J389" s="207" t="s">
        <v>1037</v>
      </c>
      <c r="K389" s="207" t="s">
        <v>1037</v>
      </c>
      <c r="L389" s="207" t="s">
        <v>1037</v>
      </c>
      <c r="M389" s="207" t="s">
        <v>1037</v>
      </c>
      <c r="N389" s="207" t="s">
        <v>1037</v>
      </c>
      <c r="O389" s="207" t="s">
        <v>1037</v>
      </c>
      <c r="P389" s="207" t="s">
        <v>1037</v>
      </c>
      <c r="Q389" s="207" t="s">
        <v>1037</v>
      </c>
      <c r="R389" s="224">
        <v>0</v>
      </c>
      <c r="S389" s="224">
        <v>0</v>
      </c>
      <c r="T389" s="224">
        <v>0</v>
      </c>
      <c r="U389" s="224">
        <v>0</v>
      </c>
      <c r="V389" s="224">
        <v>0</v>
      </c>
      <c r="W389" s="224">
        <v>0</v>
      </c>
      <c r="X389" s="224">
        <v>0</v>
      </c>
      <c r="Y389" s="224">
        <v>0</v>
      </c>
      <c r="Z389" s="224">
        <v>0</v>
      </c>
      <c r="AA389" s="224">
        <v>0</v>
      </c>
      <c r="AB389" s="224">
        <v>0</v>
      </c>
      <c r="AC389" s="224">
        <v>0</v>
      </c>
    </row>
    <row r="390" spans="1:29" ht="101.25" hidden="1">
      <c r="A390" s="114" t="s">
        <v>213</v>
      </c>
      <c r="B390" s="63" t="s">
        <v>214</v>
      </c>
      <c r="C390" s="90"/>
      <c r="D390" s="350" t="s">
        <v>61</v>
      </c>
      <c r="E390" s="350" t="s">
        <v>208</v>
      </c>
      <c r="F390" s="207" t="s">
        <v>1037</v>
      </c>
      <c r="G390" s="207" t="s">
        <v>1037</v>
      </c>
      <c r="H390" s="207" t="s">
        <v>1037</v>
      </c>
      <c r="I390" s="207" t="s">
        <v>1037</v>
      </c>
      <c r="J390" s="207" t="s">
        <v>1037</v>
      </c>
      <c r="K390" s="207" t="s">
        <v>1037</v>
      </c>
      <c r="L390" s="207" t="s">
        <v>1037</v>
      </c>
      <c r="M390" s="207" t="s">
        <v>1037</v>
      </c>
      <c r="N390" s="207" t="s">
        <v>1037</v>
      </c>
      <c r="O390" s="207" t="s">
        <v>1037</v>
      </c>
      <c r="P390" s="207" t="s">
        <v>1037</v>
      </c>
      <c r="Q390" s="207" t="s">
        <v>1037</v>
      </c>
      <c r="R390" s="208">
        <v>0</v>
      </c>
      <c r="S390" s="224">
        <v>0</v>
      </c>
      <c r="T390" s="224">
        <v>0</v>
      </c>
      <c r="U390" s="224">
        <v>0</v>
      </c>
      <c r="V390" s="224">
        <v>0</v>
      </c>
      <c r="W390" s="224">
        <v>0</v>
      </c>
      <c r="X390" s="224">
        <v>0</v>
      </c>
      <c r="Y390" s="224">
        <v>0</v>
      </c>
      <c r="Z390" s="224">
        <v>0</v>
      </c>
      <c r="AA390" s="224">
        <v>0</v>
      </c>
      <c r="AB390" s="224">
        <v>0</v>
      </c>
      <c r="AC390" s="224">
        <v>0</v>
      </c>
    </row>
    <row r="391" spans="1:29" ht="67.5" hidden="1">
      <c r="A391" s="114" t="s">
        <v>215</v>
      </c>
      <c r="B391" s="63" t="s">
        <v>216</v>
      </c>
      <c r="C391" s="90"/>
      <c r="D391" s="350" t="s">
        <v>61</v>
      </c>
      <c r="E391" s="350" t="s">
        <v>208</v>
      </c>
      <c r="F391" s="207" t="s">
        <v>1037</v>
      </c>
      <c r="G391" s="207" t="s">
        <v>1037</v>
      </c>
      <c r="H391" s="207" t="s">
        <v>1037</v>
      </c>
      <c r="I391" s="207" t="s">
        <v>1037</v>
      </c>
      <c r="J391" s="207" t="s">
        <v>1037</v>
      </c>
      <c r="K391" s="207" t="s">
        <v>1037</v>
      </c>
      <c r="L391" s="207" t="s">
        <v>1037</v>
      </c>
      <c r="M391" s="207" t="s">
        <v>1037</v>
      </c>
      <c r="N391" s="207" t="s">
        <v>1037</v>
      </c>
      <c r="O391" s="207" t="s">
        <v>1037</v>
      </c>
      <c r="P391" s="207" t="s">
        <v>1037</v>
      </c>
      <c r="Q391" s="207" t="s">
        <v>1037</v>
      </c>
      <c r="R391" s="208">
        <v>0</v>
      </c>
      <c r="S391" s="224">
        <v>0</v>
      </c>
      <c r="T391" s="224">
        <v>0</v>
      </c>
      <c r="U391" s="224">
        <v>0</v>
      </c>
      <c r="V391" s="224">
        <v>0</v>
      </c>
      <c r="W391" s="224">
        <v>0</v>
      </c>
      <c r="X391" s="224">
        <v>0</v>
      </c>
      <c r="Y391" s="224">
        <v>0</v>
      </c>
      <c r="Z391" s="224">
        <v>0</v>
      </c>
      <c r="AA391" s="224">
        <v>0</v>
      </c>
      <c r="AB391" s="224">
        <v>0</v>
      </c>
      <c r="AC391" s="224">
        <v>0</v>
      </c>
    </row>
    <row r="392" spans="1:29" ht="22.5" hidden="1">
      <c r="A392" s="114" t="s">
        <v>217</v>
      </c>
      <c r="B392" s="63" t="s">
        <v>218</v>
      </c>
      <c r="C392" s="90"/>
      <c r="D392" s="350" t="s">
        <v>61</v>
      </c>
      <c r="E392" s="350" t="s">
        <v>208</v>
      </c>
      <c r="F392" s="207" t="s">
        <v>1037</v>
      </c>
      <c r="G392" s="207" t="s">
        <v>1037</v>
      </c>
      <c r="H392" s="207" t="s">
        <v>1037</v>
      </c>
      <c r="I392" s="207" t="s">
        <v>1037</v>
      </c>
      <c r="J392" s="207" t="s">
        <v>1037</v>
      </c>
      <c r="K392" s="207" t="s">
        <v>1037</v>
      </c>
      <c r="L392" s="207" t="s">
        <v>1037</v>
      </c>
      <c r="M392" s="207" t="s">
        <v>1037</v>
      </c>
      <c r="N392" s="207" t="s">
        <v>1037</v>
      </c>
      <c r="O392" s="207" t="s">
        <v>1037</v>
      </c>
      <c r="P392" s="207" t="s">
        <v>1037</v>
      </c>
      <c r="Q392" s="207" t="s">
        <v>1037</v>
      </c>
      <c r="R392" s="208">
        <v>0</v>
      </c>
      <c r="S392" s="224">
        <v>0</v>
      </c>
      <c r="T392" s="224">
        <v>0</v>
      </c>
      <c r="U392" s="224">
        <v>0</v>
      </c>
      <c r="V392" s="224">
        <v>0</v>
      </c>
      <c r="W392" s="224">
        <v>0</v>
      </c>
      <c r="X392" s="224">
        <v>0</v>
      </c>
      <c r="Y392" s="224">
        <v>0</v>
      </c>
      <c r="Z392" s="224">
        <v>0</v>
      </c>
      <c r="AA392" s="224">
        <v>0</v>
      </c>
      <c r="AB392" s="224">
        <v>0</v>
      </c>
      <c r="AC392" s="224">
        <v>0</v>
      </c>
    </row>
    <row r="393" spans="1:29" ht="14.25" hidden="1">
      <c r="A393" s="114" t="s">
        <v>219</v>
      </c>
      <c r="B393" s="63" t="s">
        <v>220</v>
      </c>
      <c r="C393" s="90"/>
      <c r="D393" s="350" t="s">
        <v>61</v>
      </c>
      <c r="E393" s="350" t="s">
        <v>208</v>
      </c>
      <c r="F393" s="207" t="s">
        <v>1037</v>
      </c>
      <c r="G393" s="207" t="s">
        <v>1037</v>
      </c>
      <c r="H393" s="207" t="s">
        <v>1037</v>
      </c>
      <c r="I393" s="207" t="s">
        <v>1037</v>
      </c>
      <c r="J393" s="207" t="s">
        <v>1037</v>
      </c>
      <c r="K393" s="207" t="s">
        <v>1037</v>
      </c>
      <c r="L393" s="207" t="s">
        <v>1037</v>
      </c>
      <c r="M393" s="207" t="s">
        <v>1037</v>
      </c>
      <c r="N393" s="207" t="s">
        <v>1037</v>
      </c>
      <c r="O393" s="207" t="s">
        <v>1037</v>
      </c>
      <c r="P393" s="207" t="s">
        <v>1037</v>
      </c>
      <c r="Q393" s="207" t="s">
        <v>1037</v>
      </c>
      <c r="R393" s="208">
        <v>0</v>
      </c>
      <c r="S393" s="224">
        <v>0</v>
      </c>
      <c r="T393" s="224">
        <v>0</v>
      </c>
      <c r="U393" s="224">
        <v>0</v>
      </c>
      <c r="V393" s="224">
        <v>0</v>
      </c>
      <c r="W393" s="224">
        <v>0</v>
      </c>
      <c r="X393" s="224">
        <v>0</v>
      </c>
      <c r="Y393" s="224">
        <v>0</v>
      </c>
      <c r="Z393" s="224">
        <v>0</v>
      </c>
      <c r="AA393" s="224">
        <v>0</v>
      </c>
      <c r="AB393" s="224">
        <v>0</v>
      </c>
      <c r="AC393" s="224">
        <v>0</v>
      </c>
    </row>
    <row r="394" spans="1:29" ht="56.25" hidden="1">
      <c r="A394" s="114" t="s">
        <v>221</v>
      </c>
      <c r="B394" s="63" t="s">
        <v>222</v>
      </c>
      <c r="C394" s="90"/>
      <c r="D394" s="350" t="s">
        <v>61</v>
      </c>
      <c r="E394" s="350" t="s">
        <v>208</v>
      </c>
      <c r="F394" s="207" t="s">
        <v>1037</v>
      </c>
      <c r="G394" s="207" t="s">
        <v>1037</v>
      </c>
      <c r="H394" s="207" t="s">
        <v>1037</v>
      </c>
      <c r="I394" s="207" t="s">
        <v>1037</v>
      </c>
      <c r="J394" s="207" t="s">
        <v>1037</v>
      </c>
      <c r="K394" s="207" t="s">
        <v>1037</v>
      </c>
      <c r="L394" s="207" t="s">
        <v>1037</v>
      </c>
      <c r="M394" s="207" t="s">
        <v>1037</v>
      </c>
      <c r="N394" s="207" t="s">
        <v>1037</v>
      </c>
      <c r="O394" s="207" t="s">
        <v>1037</v>
      </c>
      <c r="P394" s="207" t="s">
        <v>1037</v>
      </c>
      <c r="Q394" s="207" t="s">
        <v>1037</v>
      </c>
      <c r="R394" s="208">
        <v>0</v>
      </c>
      <c r="S394" s="224">
        <v>0</v>
      </c>
      <c r="T394" s="224">
        <v>0</v>
      </c>
      <c r="U394" s="224">
        <v>0</v>
      </c>
      <c r="V394" s="224">
        <v>0</v>
      </c>
      <c r="W394" s="224">
        <v>0</v>
      </c>
      <c r="X394" s="224">
        <v>0</v>
      </c>
      <c r="Y394" s="224">
        <v>0</v>
      </c>
      <c r="Z394" s="224">
        <v>0</v>
      </c>
      <c r="AA394" s="224">
        <v>0</v>
      </c>
      <c r="AB394" s="224">
        <v>0</v>
      </c>
      <c r="AC394" s="224">
        <v>0</v>
      </c>
    </row>
    <row r="395" spans="1:29" ht="22.5">
      <c r="A395" s="114" t="s">
        <v>223</v>
      </c>
      <c r="B395" s="63" t="s">
        <v>224</v>
      </c>
      <c r="C395" s="90"/>
      <c r="D395" s="350" t="s">
        <v>61</v>
      </c>
      <c r="E395" s="350" t="s">
        <v>208</v>
      </c>
      <c r="F395" s="207" t="s">
        <v>1037</v>
      </c>
      <c r="G395" s="207" t="s">
        <v>1037</v>
      </c>
      <c r="H395" s="207" t="s">
        <v>1037</v>
      </c>
      <c r="I395" s="207" t="s">
        <v>1037</v>
      </c>
      <c r="J395" s="207" t="s">
        <v>1037</v>
      </c>
      <c r="K395" s="207" t="s">
        <v>1037</v>
      </c>
      <c r="L395" s="207" t="s">
        <v>1037</v>
      </c>
      <c r="M395" s="207" t="s">
        <v>1037</v>
      </c>
      <c r="N395" s="207" t="s">
        <v>1037</v>
      </c>
      <c r="O395" s="207" t="s">
        <v>1037</v>
      </c>
      <c r="P395" s="207" t="s">
        <v>1037</v>
      </c>
      <c r="Q395" s="207" t="s">
        <v>1037</v>
      </c>
      <c r="R395" s="302">
        <f>AB395</f>
        <v>300477.34</v>
      </c>
      <c r="S395" s="285">
        <v>0</v>
      </c>
      <c r="T395" s="214">
        <v>0</v>
      </c>
      <c r="U395" s="214">
        <v>0</v>
      </c>
      <c r="V395" s="214">
        <v>0</v>
      </c>
      <c r="W395" s="214">
        <v>0</v>
      </c>
      <c r="X395" s="214">
        <v>0</v>
      </c>
      <c r="Y395" s="214">
        <v>0</v>
      </c>
      <c r="Z395" s="214">
        <v>0</v>
      </c>
      <c r="AA395" s="214">
        <v>0</v>
      </c>
      <c r="AB395" s="302">
        <v>300477.34</v>
      </c>
      <c r="AC395" s="224">
        <v>0</v>
      </c>
    </row>
    <row r="396" spans="1:29" ht="15">
      <c r="A396" s="123" t="s">
        <v>225</v>
      </c>
      <c r="B396" s="65" t="s">
        <v>226</v>
      </c>
      <c r="C396" s="90"/>
      <c r="D396" s="357" t="s">
        <v>61</v>
      </c>
      <c r="E396" s="357" t="s">
        <v>1699</v>
      </c>
      <c r="F396" s="207" t="s">
        <v>1037</v>
      </c>
      <c r="G396" s="207" t="s">
        <v>1037</v>
      </c>
      <c r="H396" s="207" t="s">
        <v>1037</v>
      </c>
      <c r="I396" s="207" t="s">
        <v>1037</v>
      </c>
      <c r="J396" s="207" t="s">
        <v>1037</v>
      </c>
      <c r="K396" s="207" t="s">
        <v>1037</v>
      </c>
      <c r="L396" s="207" t="s">
        <v>1037</v>
      </c>
      <c r="M396" s="207" t="s">
        <v>1037</v>
      </c>
      <c r="N396" s="207" t="s">
        <v>1037</v>
      </c>
      <c r="O396" s="207" t="s">
        <v>1037</v>
      </c>
      <c r="P396" s="207" t="s">
        <v>1037</v>
      </c>
      <c r="Q396" s="207" t="s">
        <v>1037</v>
      </c>
      <c r="R396" s="244">
        <f>AB396</f>
        <v>434211.83999999997</v>
      </c>
      <c r="S396" s="224">
        <v>0</v>
      </c>
      <c r="T396" s="208">
        <v>0</v>
      </c>
      <c r="U396" s="208">
        <v>0</v>
      </c>
      <c r="V396" s="208">
        <v>0</v>
      </c>
      <c r="W396" s="208">
        <v>0</v>
      </c>
      <c r="X396" s="208">
        <v>0</v>
      </c>
      <c r="Y396" s="208">
        <v>0</v>
      </c>
      <c r="Z396" s="208">
        <v>0</v>
      </c>
      <c r="AA396" s="208">
        <v>0</v>
      </c>
      <c r="AB396" s="244">
        <f>РАСХОДЫ!L82+РАСХОДЫ!L90+РАСХОДЫ!L137+РАСХОДЫ!L155+РАСХОДЫ!L501</f>
        <v>434211.83999999997</v>
      </c>
      <c r="AC396" s="224">
        <v>0</v>
      </c>
    </row>
    <row r="397" spans="1:29" ht="14.25">
      <c r="A397" s="114" t="s">
        <v>82</v>
      </c>
      <c r="B397" s="496" t="s">
        <v>228</v>
      </c>
      <c r="C397" s="498"/>
      <c r="D397" s="362"/>
      <c r="E397" s="362"/>
      <c r="F397" s="230"/>
      <c r="G397" s="212"/>
      <c r="H397" s="230"/>
      <c r="I397" s="212"/>
      <c r="J397" s="230"/>
      <c r="K397" s="212"/>
      <c r="L397" s="230"/>
      <c r="M397" s="212"/>
      <c r="N397" s="230"/>
      <c r="O397" s="212"/>
      <c r="P397" s="230"/>
      <c r="Q397" s="212"/>
      <c r="R397" s="504">
        <f>AB397</f>
        <v>448.82</v>
      </c>
      <c r="S397" s="504">
        <v>0</v>
      </c>
      <c r="T397" s="285">
        <v>0</v>
      </c>
      <c r="U397" s="285">
        <v>0</v>
      </c>
      <c r="V397" s="285">
        <v>0</v>
      </c>
      <c r="W397" s="285">
        <v>0</v>
      </c>
      <c r="X397" s="285">
        <v>0</v>
      </c>
      <c r="Y397" s="285">
        <v>0</v>
      </c>
      <c r="Z397" s="285">
        <v>0</v>
      </c>
      <c r="AA397" s="285">
        <v>0</v>
      </c>
      <c r="AB397" s="504">
        <v>448.82</v>
      </c>
      <c r="AC397" s="506">
        <v>0</v>
      </c>
    </row>
    <row r="398" spans="1:29" ht="67.5">
      <c r="A398" s="114" t="s">
        <v>227</v>
      </c>
      <c r="B398" s="497"/>
      <c r="C398" s="499"/>
      <c r="D398" s="351" t="s">
        <v>61</v>
      </c>
      <c r="E398" s="351" t="s">
        <v>1699</v>
      </c>
      <c r="F398" s="208" t="s">
        <v>1037</v>
      </c>
      <c r="G398" s="208" t="s">
        <v>1037</v>
      </c>
      <c r="H398" s="208" t="s">
        <v>1037</v>
      </c>
      <c r="I398" s="208" t="s">
        <v>1037</v>
      </c>
      <c r="J398" s="208" t="s">
        <v>1037</v>
      </c>
      <c r="K398" s="208" t="s">
        <v>1037</v>
      </c>
      <c r="L398" s="208" t="s">
        <v>1037</v>
      </c>
      <c r="M398" s="208" t="s">
        <v>1037</v>
      </c>
      <c r="N398" s="208" t="s">
        <v>1037</v>
      </c>
      <c r="O398" s="208" t="s">
        <v>1037</v>
      </c>
      <c r="P398" s="208" t="s">
        <v>1037</v>
      </c>
      <c r="Q398" s="208" t="s">
        <v>1037</v>
      </c>
      <c r="R398" s="505"/>
      <c r="S398" s="505"/>
      <c r="T398" s="285">
        <v>0</v>
      </c>
      <c r="U398" s="285">
        <v>0</v>
      </c>
      <c r="V398" s="285">
        <v>0</v>
      </c>
      <c r="W398" s="285">
        <v>0</v>
      </c>
      <c r="X398" s="285">
        <v>0</v>
      </c>
      <c r="Y398" s="285">
        <v>0</v>
      </c>
      <c r="Z398" s="285">
        <v>0</v>
      </c>
      <c r="AA398" s="285">
        <v>0</v>
      </c>
      <c r="AB398" s="505"/>
      <c r="AC398" s="507"/>
    </row>
    <row r="399" spans="1:29" ht="45" hidden="1">
      <c r="A399" s="114" t="s">
        <v>229</v>
      </c>
      <c r="B399" s="63" t="s">
        <v>230</v>
      </c>
      <c r="C399" s="90"/>
      <c r="D399" s="350" t="s">
        <v>61</v>
      </c>
      <c r="E399" s="350" t="s">
        <v>1699</v>
      </c>
      <c r="F399" s="207" t="s">
        <v>1037</v>
      </c>
      <c r="G399" s="207" t="s">
        <v>1037</v>
      </c>
      <c r="H399" s="207" t="s">
        <v>1037</v>
      </c>
      <c r="I399" s="207" t="s">
        <v>1037</v>
      </c>
      <c r="J399" s="207" t="s">
        <v>1037</v>
      </c>
      <c r="K399" s="207" t="s">
        <v>1037</v>
      </c>
      <c r="L399" s="207" t="s">
        <v>1037</v>
      </c>
      <c r="M399" s="207" t="s">
        <v>1037</v>
      </c>
      <c r="N399" s="207" t="s">
        <v>1037</v>
      </c>
      <c r="O399" s="207" t="s">
        <v>1037</v>
      </c>
      <c r="P399" s="207" t="s">
        <v>1037</v>
      </c>
      <c r="Q399" s="207" t="s">
        <v>1037</v>
      </c>
      <c r="R399" s="224">
        <v>0</v>
      </c>
      <c r="S399" s="224">
        <v>0</v>
      </c>
      <c r="T399" s="224">
        <v>0</v>
      </c>
      <c r="U399" s="224">
        <v>0</v>
      </c>
      <c r="V399" s="224">
        <v>0</v>
      </c>
      <c r="W399" s="224">
        <v>0</v>
      </c>
      <c r="X399" s="224">
        <v>0</v>
      </c>
      <c r="Y399" s="224">
        <v>0</v>
      </c>
      <c r="Z399" s="224">
        <v>0</v>
      </c>
      <c r="AA399" s="224">
        <v>0</v>
      </c>
      <c r="AB399" s="224">
        <v>0</v>
      </c>
      <c r="AC399" s="224">
        <v>0</v>
      </c>
    </row>
    <row r="400" spans="1:29" ht="33.75" hidden="1">
      <c r="A400" s="114" t="s">
        <v>910</v>
      </c>
      <c r="B400" s="63" t="s">
        <v>911</v>
      </c>
      <c r="C400" s="90"/>
      <c r="D400" s="350" t="s">
        <v>61</v>
      </c>
      <c r="E400" s="350" t="s">
        <v>1699</v>
      </c>
      <c r="F400" s="207" t="s">
        <v>1037</v>
      </c>
      <c r="G400" s="207" t="s">
        <v>1037</v>
      </c>
      <c r="H400" s="207" t="s">
        <v>1037</v>
      </c>
      <c r="I400" s="207" t="s">
        <v>1037</v>
      </c>
      <c r="J400" s="207" t="s">
        <v>1037</v>
      </c>
      <c r="K400" s="207" t="s">
        <v>1037</v>
      </c>
      <c r="L400" s="207" t="s">
        <v>1037</v>
      </c>
      <c r="M400" s="207" t="s">
        <v>1037</v>
      </c>
      <c r="N400" s="207" t="s">
        <v>1037</v>
      </c>
      <c r="O400" s="207" t="s">
        <v>1037</v>
      </c>
      <c r="P400" s="207" t="s">
        <v>1037</v>
      </c>
      <c r="Q400" s="207" t="s">
        <v>1037</v>
      </c>
      <c r="R400" s="224">
        <v>0</v>
      </c>
      <c r="S400" s="224">
        <v>0</v>
      </c>
      <c r="T400" s="224">
        <v>0</v>
      </c>
      <c r="U400" s="224">
        <v>0</v>
      </c>
      <c r="V400" s="224">
        <v>0</v>
      </c>
      <c r="W400" s="224">
        <v>0</v>
      </c>
      <c r="X400" s="224">
        <v>0</v>
      </c>
      <c r="Y400" s="224">
        <v>0</v>
      </c>
      <c r="Z400" s="224">
        <v>0</v>
      </c>
      <c r="AA400" s="224">
        <v>0</v>
      </c>
      <c r="AB400" s="224">
        <v>0</v>
      </c>
      <c r="AC400" s="224">
        <v>0</v>
      </c>
    </row>
    <row r="401" spans="1:29" ht="14.25" hidden="1">
      <c r="A401" s="114" t="s">
        <v>912</v>
      </c>
      <c r="B401" s="63" t="s">
        <v>913</v>
      </c>
      <c r="C401" s="90"/>
      <c r="D401" s="350" t="s">
        <v>61</v>
      </c>
      <c r="E401" s="350" t="s">
        <v>1699</v>
      </c>
      <c r="F401" s="207" t="s">
        <v>1037</v>
      </c>
      <c r="G401" s="207" t="s">
        <v>1037</v>
      </c>
      <c r="H401" s="207" t="s">
        <v>1037</v>
      </c>
      <c r="I401" s="207" t="s">
        <v>1037</v>
      </c>
      <c r="J401" s="207" t="s">
        <v>1037</v>
      </c>
      <c r="K401" s="207" t="s">
        <v>1037</v>
      </c>
      <c r="L401" s="207" t="s">
        <v>1037</v>
      </c>
      <c r="M401" s="207" t="s">
        <v>1037</v>
      </c>
      <c r="N401" s="207" t="s">
        <v>1037</v>
      </c>
      <c r="O401" s="207" t="s">
        <v>1037</v>
      </c>
      <c r="P401" s="207" t="s">
        <v>1037</v>
      </c>
      <c r="Q401" s="207" t="s">
        <v>1037</v>
      </c>
      <c r="R401" s="224">
        <v>0</v>
      </c>
      <c r="S401" s="224">
        <v>0</v>
      </c>
      <c r="T401" s="224">
        <v>0</v>
      </c>
      <c r="U401" s="224">
        <v>0</v>
      </c>
      <c r="V401" s="224">
        <v>0</v>
      </c>
      <c r="W401" s="224">
        <v>0</v>
      </c>
      <c r="X401" s="224">
        <v>0</v>
      </c>
      <c r="Y401" s="224">
        <v>0</v>
      </c>
      <c r="Z401" s="224">
        <v>0</v>
      </c>
      <c r="AA401" s="224">
        <v>0</v>
      </c>
      <c r="AB401" s="224">
        <v>0</v>
      </c>
      <c r="AC401" s="224">
        <v>0</v>
      </c>
    </row>
    <row r="402" spans="1:29" ht="33.75" hidden="1">
      <c r="A402" s="114" t="s">
        <v>914</v>
      </c>
      <c r="B402" s="63" t="s">
        <v>915</v>
      </c>
      <c r="C402" s="90"/>
      <c r="D402" s="350" t="s">
        <v>61</v>
      </c>
      <c r="E402" s="350" t="s">
        <v>1699</v>
      </c>
      <c r="F402" s="207" t="s">
        <v>1037</v>
      </c>
      <c r="G402" s="207" t="s">
        <v>1037</v>
      </c>
      <c r="H402" s="207" t="s">
        <v>1037</v>
      </c>
      <c r="I402" s="207" t="s">
        <v>1037</v>
      </c>
      <c r="J402" s="207" t="s">
        <v>1037</v>
      </c>
      <c r="K402" s="207" t="s">
        <v>1037</v>
      </c>
      <c r="L402" s="207" t="s">
        <v>1037</v>
      </c>
      <c r="M402" s="207" t="s">
        <v>1037</v>
      </c>
      <c r="N402" s="207" t="s">
        <v>1037</v>
      </c>
      <c r="O402" s="207" t="s">
        <v>1037</v>
      </c>
      <c r="P402" s="207" t="s">
        <v>1037</v>
      </c>
      <c r="Q402" s="207" t="s">
        <v>1037</v>
      </c>
      <c r="R402" s="224">
        <v>0</v>
      </c>
      <c r="S402" s="224">
        <v>0</v>
      </c>
      <c r="T402" s="224">
        <v>0</v>
      </c>
      <c r="U402" s="224">
        <v>0</v>
      </c>
      <c r="V402" s="224">
        <v>0</v>
      </c>
      <c r="W402" s="224">
        <v>0</v>
      </c>
      <c r="X402" s="224">
        <v>0</v>
      </c>
      <c r="Y402" s="224">
        <v>0</v>
      </c>
      <c r="Z402" s="224">
        <v>0</v>
      </c>
      <c r="AA402" s="224">
        <v>0</v>
      </c>
      <c r="AB402" s="224">
        <v>0</v>
      </c>
      <c r="AC402" s="224">
        <v>0</v>
      </c>
    </row>
    <row r="403" spans="1:29" ht="22.5" hidden="1">
      <c r="A403" s="131" t="s">
        <v>916</v>
      </c>
      <c r="B403" s="63" t="s">
        <v>917</v>
      </c>
      <c r="C403" s="90"/>
      <c r="D403" s="350" t="s">
        <v>61</v>
      </c>
      <c r="E403" s="350" t="s">
        <v>1699</v>
      </c>
      <c r="F403" s="207" t="s">
        <v>1037</v>
      </c>
      <c r="G403" s="207" t="s">
        <v>1037</v>
      </c>
      <c r="H403" s="207" t="s">
        <v>1037</v>
      </c>
      <c r="I403" s="207" t="s">
        <v>1037</v>
      </c>
      <c r="J403" s="207" t="s">
        <v>1037</v>
      </c>
      <c r="K403" s="207" t="s">
        <v>1037</v>
      </c>
      <c r="L403" s="207" t="s">
        <v>1037</v>
      </c>
      <c r="M403" s="207" t="s">
        <v>1037</v>
      </c>
      <c r="N403" s="207" t="s">
        <v>1037</v>
      </c>
      <c r="O403" s="207" t="s">
        <v>1037</v>
      </c>
      <c r="P403" s="207" t="s">
        <v>1037</v>
      </c>
      <c r="Q403" s="207" t="s">
        <v>1037</v>
      </c>
      <c r="R403" s="224">
        <v>0</v>
      </c>
      <c r="S403" s="224">
        <v>0</v>
      </c>
      <c r="T403" s="224">
        <v>0</v>
      </c>
      <c r="U403" s="224">
        <v>0</v>
      </c>
      <c r="V403" s="224">
        <v>0</v>
      </c>
      <c r="W403" s="224">
        <v>0</v>
      </c>
      <c r="X403" s="224">
        <v>0</v>
      </c>
      <c r="Y403" s="224">
        <v>0</v>
      </c>
      <c r="Z403" s="224">
        <v>0</v>
      </c>
      <c r="AA403" s="224">
        <v>0</v>
      </c>
      <c r="AB403" s="224">
        <v>0</v>
      </c>
      <c r="AC403" s="224">
        <v>0</v>
      </c>
    </row>
    <row r="404" spans="1:29" ht="45" hidden="1">
      <c r="A404" s="395" t="s">
        <v>918</v>
      </c>
      <c r="B404" s="65" t="s">
        <v>919</v>
      </c>
      <c r="C404" s="291"/>
      <c r="D404" s="358" t="s">
        <v>61</v>
      </c>
      <c r="E404" s="361" t="s">
        <v>62</v>
      </c>
      <c r="F404" s="208" t="s">
        <v>1037</v>
      </c>
      <c r="G404" s="208" t="s">
        <v>1037</v>
      </c>
      <c r="H404" s="208" t="s">
        <v>1037</v>
      </c>
      <c r="I404" s="208" t="s">
        <v>1037</v>
      </c>
      <c r="J404" s="208" t="s">
        <v>1037</v>
      </c>
      <c r="K404" s="208" t="s">
        <v>1037</v>
      </c>
      <c r="L404" s="208" t="s">
        <v>1037</v>
      </c>
      <c r="M404" s="208" t="s">
        <v>1037</v>
      </c>
      <c r="N404" s="208" t="s">
        <v>1037</v>
      </c>
      <c r="O404" s="208" t="s">
        <v>1037</v>
      </c>
      <c r="P404" s="208" t="s">
        <v>1037</v>
      </c>
      <c r="Q404" s="208" t="s">
        <v>1037</v>
      </c>
      <c r="R404" s="294"/>
      <c r="S404" s="207" t="s">
        <v>1037</v>
      </c>
      <c r="T404" s="207"/>
      <c r="U404" s="207" t="s">
        <v>1037</v>
      </c>
      <c r="V404" s="207"/>
      <c r="W404" s="207" t="s">
        <v>1037</v>
      </c>
      <c r="X404" s="207"/>
      <c r="Y404" s="207" t="s">
        <v>1037</v>
      </c>
      <c r="Z404" s="207"/>
      <c r="AA404" s="207" t="s">
        <v>1037</v>
      </c>
      <c r="AB404" s="207"/>
      <c r="AC404" s="207" t="s">
        <v>1037</v>
      </c>
    </row>
    <row r="405" spans="1:29" ht="22.5">
      <c r="A405" s="396" t="s">
        <v>920</v>
      </c>
      <c r="B405" s="65" t="s">
        <v>921</v>
      </c>
      <c r="C405" s="291"/>
      <c r="D405" s="358" t="s">
        <v>61</v>
      </c>
      <c r="E405" s="361" t="s">
        <v>62</v>
      </c>
      <c r="F405" s="300">
        <f>P405</f>
        <v>6877746</v>
      </c>
      <c r="G405" s="285">
        <v>0</v>
      </c>
      <c r="H405" s="285">
        <v>0</v>
      </c>
      <c r="I405" s="285">
        <v>0</v>
      </c>
      <c r="J405" s="285">
        <v>0</v>
      </c>
      <c r="K405" s="285">
        <v>0</v>
      </c>
      <c r="L405" s="285">
        <v>0</v>
      </c>
      <c r="M405" s="285">
        <v>0</v>
      </c>
      <c r="N405" s="285">
        <v>0</v>
      </c>
      <c r="O405" s="285">
        <v>0</v>
      </c>
      <c r="P405" s="300">
        <f>P406+РАСХОДЫ!K127+РАСХОДЫ!K227+РАСХОДЫ!K249+РАСХОДЫ!K299+РАСХОДЫ!K337+РАСХОДЫ!K371+РАСХОДЫ!K386+РАСХОДЫ!K409+РАСХОДЫ!K413+РАСХОДЫ!K458+РАСХОДЫ!K503</f>
        <v>6877746</v>
      </c>
      <c r="Q405" s="285">
        <v>0</v>
      </c>
      <c r="R405" s="300">
        <f>AB405</f>
        <v>1425481.45</v>
      </c>
      <c r="S405" s="285">
        <v>0</v>
      </c>
      <c r="T405" s="285">
        <v>0</v>
      </c>
      <c r="U405" s="285">
        <v>0</v>
      </c>
      <c r="V405" s="285">
        <v>0</v>
      </c>
      <c r="W405" s="285">
        <v>0</v>
      </c>
      <c r="X405" s="285">
        <v>0</v>
      </c>
      <c r="Y405" s="285">
        <v>0</v>
      </c>
      <c r="Z405" s="285">
        <v>0</v>
      </c>
      <c r="AA405" s="285">
        <v>0</v>
      </c>
      <c r="AB405" s="300">
        <f>AB406+РАСХОДЫ!L127+РАСХОДЫ!L227+РАСХОДЫ!L249+РАСХОДЫ!L299+РАСХОДЫ!L337+РАСХОДЫ!L371+РАСХОДЫ!L386+РАСХОДЫ!L409+РАСХОДЫ!L413+РАСХОДЫ!L458+РАСХОДЫ!L503</f>
        <v>1425481.45</v>
      </c>
      <c r="AC405" s="224">
        <v>0</v>
      </c>
    </row>
    <row r="406" spans="1:29" ht="22.5">
      <c r="A406" s="131" t="s">
        <v>922</v>
      </c>
      <c r="B406" s="496" t="s">
        <v>924</v>
      </c>
      <c r="C406" s="512"/>
      <c r="D406" s="526" t="s">
        <v>61</v>
      </c>
      <c r="E406" s="526" t="s">
        <v>62</v>
      </c>
      <c r="F406" s="494">
        <v>291000</v>
      </c>
      <c r="G406" s="504">
        <v>0</v>
      </c>
      <c r="H406" s="285"/>
      <c r="I406" s="285"/>
      <c r="J406" s="285"/>
      <c r="K406" s="285"/>
      <c r="L406" s="285"/>
      <c r="M406" s="285"/>
      <c r="N406" s="285"/>
      <c r="O406" s="285"/>
      <c r="P406" s="494">
        <v>291000</v>
      </c>
      <c r="Q406" s="504">
        <v>0</v>
      </c>
      <c r="R406" s="494">
        <f>AB406</f>
        <v>196481.45</v>
      </c>
      <c r="S406" s="502">
        <v>0</v>
      </c>
      <c r="T406" s="285"/>
      <c r="U406" s="285"/>
      <c r="V406" s="285"/>
      <c r="W406" s="285"/>
      <c r="X406" s="285"/>
      <c r="Y406" s="285"/>
      <c r="Z406" s="285"/>
      <c r="AA406" s="285"/>
      <c r="AB406" s="494">
        <v>196481.45</v>
      </c>
      <c r="AC406" s="502">
        <v>0</v>
      </c>
    </row>
    <row r="407" spans="1:29" ht="15">
      <c r="A407" s="131" t="s">
        <v>996</v>
      </c>
      <c r="B407" s="497"/>
      <c r="C407" s="513"/>
      <c r="D407" s="527"/>
      <c r="E407" s="527"/>
      <c r="F407" s="495"/>
      <c r="G407" s="505"/>
      <c r="H407" s="285">
        <v>0</v>
      </c>
      <c r="I407" s="285">
        <v>0</v>
      </c>
      <c r="J407" s="285">
        <v>0</v>
      </c>
      <c r="K407" s="285">
        <v>0</v>
      </c>
      <c r="L407" s="285">
        <v>0</v>
      </c>
      <c r="M407" s="285">
        <v>0</v>
      </c>
      <c r="N407" s="285">
        <v>0</v>
      </c>
      <c r="O407" s="285">
        <v>0</v>
      </c>
      <c r="P407" s="495"/>
      <c r="Q407" s="505"/>
      <c r="R407" s="495"/>
      <c r="S407" s="503"/>
      <c r="T407" s="223">
        <v>0</v>
      </c>
      <c r="U407" s="223">
        <v>0</v>
      </c>
      <c r="V407" s="223">
        <v>0</v>
      </c>
      <c r="W407" s="223">
        <v>0</v>
      </c>
      <c r="X407" s="223">
        <v>0</v>
      </c>
      <c r="Y407" s="223">
        <v>0</v>
      </c>
      <c r="Z407" s="223">
        <v>0</v>
      </c>
      <c r="AA407" s="223">
        <v>0</v>
      </c>
      <c r="AB407" s="495"/>
      <c r="AC407" s="503"/>
    </row>
    <row r="408" spans="1:29" ht="14.25">
      <c r="A408" s="131" t="s">
        <v>925</v>
      </c>
      <c r="B408" s="63" t="s">
        <v>926</v>
      </c>
      <c r="C408" s="397"/>
      <c r="D408" s="373" t="s">
        <v>61</v>
      </c>
      <c r="E408" s="373" t="s">
        <v>62</v>
      </c>
      <c r="F408" s="299">
        <v>0</v>
      </c>
      <c r="G408" s="299">
        <v>0</v>
      </c>
      <c r="H408" s="285">
        <v>0</v>
      </c>
      <c r="I408" s="285">
        <v>0</v>
      </c>
      <c r="J408" s="285">
        <v>0</v>
      </c>
      <c r="K408" s="285">
        <v>0</v>
      </c>
      <c r="L408" s="285">
        <v>0</v>
      </c>
      <c r="M408" s="285">
        <v>0</v>
      </c>
      <c r="N408" s="285">
        <v>0</v>
      </c>
      <c r="O408" s="285">
        <v>0</v>
      </c>
      <c r="P408" s="299">
        <v>0</v>
      </c>
      <c r="Q408" s="299">
        <v>0</v>
      </c>
      <c r="R408" s="299">
        <v>0</v>
      </c>
      <c r="S408" s="299">
        <v>0</v>
      </c>
      <c r="T408" s="285">
        <v>0</v>
      </c>
      <c r="U408" s="285">
        <v>0</v>
      </c>
      <c r="V408" s="285">
        <v>0</v>
      </c>
      <c r="W408" s="285">
        <v>0</v>
      </c>
      <c r="X408" s="285">
        <v>0</v>
      </c>
      <c r="Y408" s="285">
        <v>0</v>
      </c>
      <c r="Z408" s="285">
        <v>0</v>
      </c>
      <c r="AA408" s="285">
        <v>0</v>
      </c>
      <c r="AB408" s="299">
        <v>0</v>
      </c>
      <c r="AC408" s="304">
        <v>0</v>
      </c>
    </row>
    <row r="409" spans="1:29" ht="22.5">
      <c r="A409" s="396" t="s">
        <v>927</v>
      </c>
      <c r="B409" s="65" t="s">
        <v>928</v>
      </c>
      <c r="C409" s="291"/>
      <c r="D409" s="358" t="s">
        <v>61</v>
      </c>
      <c r="E409" s="361" t="s">
        <v>62</v>
      </c>
      <c r="F409" s="300">
        <f>P409</f>
        <v>12226100</v>
      </c>
      <c r="G409" s="285">
        <v>0</v>
      </c>
      <c r="H409" s="285">
        <v>0</v>
      </c>
      <c r="I409" s="285">
        <v>0</v>
      </c>
      <c r="J409" s="285">
        <v>0</v>
      </c>
      <c r="K409" s="285">
        <v>0</v>
      </c>
      <c r="L409" s="285">
        <v>0</v>
      </c>
      <c r="M409" s="285">
        <v>0</v>
      </c>
      <c r="N409" s="285">
        <v>0</v>
      </c>
      <c r="O409" s="285">
        <v>0</v>
      </c>
      <c r="P409" s="300">
        <f>P411+РАСХОДЫ!K420</f>
        <v>12226100</v>
      </c>
      <c r="Q409" s="285">
        <v>0</v>
      </c>
      <c r="R409" s="300">
        <f>AB409</f>
        <v>8016262.68</v>
      </c>
      <c r="S409" s="285">
        <v>0</v>
      </c>
      <c r="T409" s="285">
        <v>0</v>
      </c>
      <c r="U409" s="285">
        <v>0</v>
      </c>
      <c r="V409" s="285">
        <v>0</v>
      </c>
      <c r="W409" s="285">
        <v>0</v>
      </c>
      <c r="X409" s="285">
        <v>0</v>
      </c>
      <c r="Y409" s="285">
        <v>0</v>
      </c>
      <c r="Z409" s="285">
        <v>0</v>
      </c>
      <c r="AA409" s="285">
        <v>0</v>
      </c>
      <c r="AB409" s="300">
        <f>AB411+РАСХОДЫ!L420</f>
        <v>8016262.68</v>
      </c>
      <c r="AC409" s="224">
        <v>0</v>
      </c>
    </row>
    <row r="410" spans="1:29" ht="22.5">
      <c r="A410" s="131" t="s">
        <v>922</v>
      </c>
      <c r="B410" s="65"/>
      <c r="C410" s="291"/>
      <c r="D410" s="358"/>
      <c r="E410" s="361"/>
      <c r="F410" s="223">
        <v>0</v>
      </c>
      <c r="G410" s="224">
        <v>0</v>
      </c>
      <c r="H410" s="224">
        <v>0</v>
      </c>
      <c r="I410" s="224">
        <v>0</v>
      </c>
      <c r="J410" s="224">
        <v>0</v>
      </c>
      <c r="K410" s="224">
        <v>0</v>
      </c>
      <c r="L410" s="224">
        <v>0</v>
      </c>
      <c r="M410" s="224">
        <v>0</v>
      </c>
      <c r="N410" s="224">
        <v>0</v>
      </c>
      <c r="O410" s="224">
        <v>0</v>
      </c>
      <c r="P410" s="223">
        <v>0</v>
      </c>
      <c r="Q410" s="224">
        <v>0</v>
      </c>
      <c r="R410" s="223">
        <v>0</v>
      </c>
      <c r="S410" s="224">
        <v>0</v>
      </c>
      <c r="T410" s="224">
        <v>0</v>
      </c>
      <c r="U410" s="224">
        <v>0</v>
      </c>
      <c r="V410" s="224">
        <v>0</v>
      </c>
      <c r="W410" s="224">
        <v>0</v>
      </c>
      <c r="X410" s="224">
        <v>0</v>
      </c>
      <c r="Y410" s="224">
        <v>0</v>
      </c>
      <c r="Z410" s="224">
        <v>0</v>
      </c>
      <c r="AA410" s="224">
        <v>0</v>
      </c>
      <c r="AB410" s="223">
        <v>0</v>
      </c>
      <c r="AC410" s="224">
        <v>0</v>
      </c>
    </row>
    <row r="411" spans="1:29" ht="22.5">
      <c r="A411" s="131" t="s">
        <v>923</v>
      </c>
      <c r="B411" s="63" t="s">
        <v>929</v>
      </c>
      <c r="C411" s="291"/>
      <c r="D411" s="376" t="s">
        <v>61</v>
      </c>
      <c r="E411" s="365" t="s">
        <v>62</v>
      </c>
      <c r="F411" s="302">
        <f>P411</f>
        <v>7302200</v>
      </c>
      <c r="G411" s="285">
        <v>0</v>
      </c>
      <c r="H411" s="285">
        <v>0</v>
      </c>
      <c r="I411" s="285">
        <v>0</v>
      </c>
      <c r="J411" s="285">
        <v>0</v>
      </c>
      <c r="K411" s="285">
        <v>0</v>
      </c>
      <c r="L411" s="285">
        <v>0</v>
      </c>
      <c r="M411" s="285">
        <v>0</v>
      </c>
      <c r="N411" s="285">
        <v>0</v>
      </c>
      <c r="O411" s="285">
        <v>0</v>
      </c>
      <c r="P411" s="302">
        <v>7302200</v>
      </c>
      <c r="Q411" s="285">
        <v>0</v>
      </c>
      <c r="R411" s="302">
        <f>AB411</f>
        <v>4470747.66</v>
      </c>
      <c r="S411" s="285">
        <v>0</v>
      </c>
      <c r="T411" s="285">
        <v>0</v>
      </c>
      <c r="U411" s="285">
        <v>0</v>
      </c>
      <c r="V411" s="285">
        <v>0</v>
      </c>
      <c r="W411" s="285">
        <v>0</v>
      </c>
      <c r="X411" s="285">
        <v>0</v>
      </c>
      <c r="Y411" s="285">
        <v>0</v>
      </c>
      <c r="Z411" s="285">
        <v>0</v>
      </c>
      <c r="AA411" s="285">
        <v>0</v>
      </c>
      <c r="AB411" s="302">
        <v>4470747.66</v>
      </c>
      <c r="AC411" s="285">
        <v>0</v>
      </c>
    </row>
    <row r="412" spans="1:29" ht="15" hidden="1">
      <c r="A412" s="131" t="s">
        <v>925</v>
      </c>
      <c r="B412" s="63" t="s">
        <v>930</v>
      </c>
      <c r="C412" s="291"/>
      <c r="D412" s="376" t="s">
        <v>61</v>
      </c>
      <c r="E412" s="365" t="s">
        <v>62</v>
      </c>
      <c r="F412" s="224">
        <v>0</v>
      </c>
      <c r="G412" s="224">
        <v>0</v>
      </c>
      <c r="H412" s="224">
        <v>0</v>
      </c>
      <c r="I412" s="224">
        <v>0</v>
      </c>
      <c r="J412" s="224">
        <v>0</v>
      </c>
      <c r="K412" s="224">
        <v>0</v>
      </c>
      <c r="L412" s="224">
        <v>0</v>
      </c>
      <c r="M412" s="224">
        <v>0</v>
      </c>
      <c r="N412" s="224">
        <v>0</v>
      </c>
      <c r="O412" s="224">
        <v>0</v>
      </c>
      <c r="P412" s="224">
        <v>0</v>
      </c>
      <c r="Q412" s="224">
        <v>0</v>
      </c>
      <c r="R412" s="223">
        <v>0</v>
      </c>
      <c r="S412" s="224">
        <v>0</v>
      </c>
      <c r="T412" s="224">
        <v>0</v>
      </c>
      <c r="U412" s="224">
        <v>0</v>
      </c>
      <c r="V412" s="224">
        <v>0</v>
      </c>
      <c r="W412" s="224">
        <v>0</v>
      </c>
      <c r="X412" s="224">
        <v>0</v>
      </c>
      <c r="Y412" s="224">
        <v>0</v>
      </c>
      <c r="Z412" s="224">
        <v>0</v>
      </c>
      <c r="AA412" s="224">
        <v>0</v>
      </c>
      <c r="AB412" s="223">
        <v>0</v>
      </c>
      <c r="AC412" s="224">
        <v>0</v>
      </c>
    </row>
    <row r="413" spans="1:29" ht="78.75">
      <c r="A413" s="132" t="s">
        <v>1283</v>
      </c>
      <c r="B413" s="65" t="s">
        <v>1284</v>
      </c>
      <c r="C413" s="90"/>
      <c r="D413" s="357" t="s">
        <v>61</v>
      </c>
      <c r="E413" s="357" t="s">
        <v>62</v>
      </c>
      <c r="F413" s="298">
        <f>F414+F419+F431+F435</f>
        <v>11644190.65</v>
      </c>
      <c r="G413" s="238" t="s">
        <v>1037</v>
      </c>
      <c r="H413" s="238"/>
      <c r="I413" s="238" t="s">
        <v>1037</v>
      </c>
      <c r="J413" s="238"/>
      <c r="K413" s="238" t="s">
        <v>1037</v>
      </c>
      <c r="L413" s="238"/>
      <c r="M413" s="238" t="s">
        <v>1037</v>
      </c>
      <c r="N413" s="238"/>
      <c r="O413" s="238" t="s">
        <v>1037</v>
      </c>
      <c r="P413" s="298">
        <f>P414+P419+P431+P435</f>
        <v>11644190.65</v>
      </c>
      <c r="Q413" s="238" t="s">
        <v>1037</v>
      </c>
      <c r="R413" s="239">
        <f>AB413</f>
        <v>9005649.48</v>
      </c>
      <c r="S413" s="238" t="s">
        <v>1037</v>
      </c>
      <c r="T413" s="238"/>
      <c r="U413" s="238" t="s">
        <v>1037</v>
      </c>
      <c r="V413" s="238"/>
      <c r="W413" s="238" t="s">
        <v>1037</v>
      </c>
      <c r="X413" s="238"/>
      <c r="Y413" s="238" t="s">
        <v>1037</v>
      </c>
      <c r="Z413" s="238"/>
      <c r="AA413" s="238" t="s">
        <v>1037</v>
      </c>
      <c r="AB413" s="239">
        <f>AB414+AB419+AB431+AB435</f>
        <v>9005649.48</v>
      </c>
      <c r="AC413" s="238" t="s">
        <v>1037</v>
      </c>
    </row>
    <row r="414" spans="1:29" ht="14.25" customHeight="1">
      <c r="A414" s="132" t="s">
        <v>1285</v>
      </c>
      <c r="B414" s="522" t="s">
        <v>1286</v>
      </c>
      <c r="C414" s="512"/>
      <c r="D414" s="360"/>
      <c r="E414" s="360"/>
      <c r="F414" s="518">
        <v>193000</v>
      </c>
      <c r="G414" s="492" t="s">
        <v>1037</v>
      </c>
      <c r="H414" s="230"/>
      <c r="I414" s="212"/>
      <c r="J414" s="230"/>
      <c r="K414" s="230"/>
      <c r="L414" s="230"/>
      <c r="M414" s="212"/>
      <c r="N414" s="212"/>
      <c r="O414" s="230"/>
      <c r="P414" s="518">
        <v>193000</v>
      </c>
      <c r="Q414" s="492" t="s">
        <v>1037</v>
      </c>
      <c r="R414" s="524">
        <f>R417</f>
        <v>165872.08</v>
      </c>
      <c r="S414" s="492" t="s">
        <v>1037</v>
      </c>
      <c r="T414" s="212"/>
      <c r="U414" s="230"/>
      <c r="V414" s="230"/>
      <c r="W414" s="212"/>
      <c r="X414" s="230"/>
      <c r="Y414" s="212"/>
      <c r="Z414" s="230"/>
      <c r="AA414" s="212"/>
      <c r="AB414" s="524">
        <f>AB417</f>
        <v>165872.08</v>
      </c>
      <c r="AC414" s="492" t="s">
        <v>1037</v>
      </c>
    </row>
    <row r="415" spans="1:29" ht="14.25" customHeight="1">
      <c r="A415" s="131" t="s">
        <v>994</v>
      </c>
      <c r="B415" s="523"/>
      <c r="C415" s="513"/>
      <c r="D415" s="361" t="s">
        <v>544</v>
      </c>
      <c r="E415" s="361" t="s">
        <v>62</v>
      </c>
      <c r="F415" s="519"/>
      <c r="G415" s="493"/>
      <c r="H415" s="214"/>
      <c r="I415" s="214" t="s">
        <v>1037</v>
      </c>
      <c r="J415" s="214"/>
      <c r="K415" s="214" t="s">
        <v>1037</v>
      </c>
      <c r="L415" s="214"/>
      <c r="M415" s="214" t="s">
        <v>1037</v>
      </c>
      <c r="N415" s="214"/>
      <c r="O415" s="214" t="s">
        <v>1037</v>
      </c>
      <c r="P415" s="519"/>
      <c r="Q415" s="493"/>
      <c r="R415" s="525"/>
      <c r="S415" s="493"/>
      <c r="T415" s="214"/>
      <c r="U415" s="214" t="s">
        <v>1037</v>
      </c>
      <c r="V415" s="214"/>
      <c r="W415" s="214" t="s">
        <v>1037</v>
      </c>
      <c r="X415" s="214"/>
      <c r="Y415" s="214" t="s">
        <v>1037</v>
      </c>
      <c r="Z415" s="214"/>
      <c r="AA415" s="214" t="s">
        <v>1037</v>
      </c>
      <c r="AB415" s="525"/>
      <c r="AC415" s="493"/>
    </row>
    <row r="416" spans="1:29" ht="22.5">
      <c r="A416" s="131" t="s">
        <v>922</v>
      </c>
      <c r="B416" s="63"/>
      <c r="C416" s="110"/>
      <c r="D416" s="366"/>
      <c r="E416" s="109"/>
      <c r="F416" s="202"/>
      <c r="G416" s="214"/>
      <c r="H416" s="214"/>
      <c r="I416" s="214"/>
      <c r="J416" s="214"/>
      <c r="K416" s="214"/>
      <c r="L416" s="214"/>
      <c r="M416" s="214"/>
      <c r="N416" s="214"/>
      <c r="O416" s="214"/>
      <c r="P416" s="202"/>
      <c r="Q416" s="214"/>
      <c r="R416" s="245"/>
      <c r="S416" s="214"/>
      <c r="T416" s="238"/>
      <c r="U416" s="214"/>
      <c r="V416" s="238"/>
      <c r="W416" s="214"/>
      <c r="X416" s="238"/>
      <c r="Y416" s="214"/>
      <c r="Z416" s="238"/>
      <c r="AA416" s="214"/>
      <c r="AB416" s="228"/>
      <c r="AC416" s="214"/>
    </row>
    <row r="417" spans="1:29" ht="14.25">
      <c r="A417" s="131" t="s">
        <v>991</v>
      </c>
      <c r="B417" s="63" t="s">
        <v>1287</v>
      </c>
      <c r="C417" s="110"/>
      <c r="D417" s="366" t="s">
        <v>544</v>
      </c>
      <c r="E417" s="109" t="s">
        <v>62</v>
      </c>
      <c r="F417" s="302">
        <v>193000</v>
      </c>
      <c r="G417" s="214" t="s">
        <v>1037</v>
      </c>
      <c r="H417" s="214"/>
      <c r="I417" s="214" t="s">
        <v>1037</v>
      </c>
      <c r="J417" s="214"/>
      <c r="K417" s="214" t="s">
        <v>1037</v>
      </c>
      <c r="L417" s="214"/>
      <c r="M417" s="214" t="s">
        <v>1037</v>
      </c>
      <c r="N417" s="214"/>
      <c r="O417" s="214" t="s">
        <v>1037</v>
      </c>
      <c r="P417" s="302">
        <v>193000</v>
      </c>
      <c r="Q417" s="214" t="s">
        <v>1037</v>
      </c>
      <c r="R417" s="314">
        <f>AB417</f>
        <v>165872.08</v>
      </c>
      <c r="S417" s="214" t="s">
        <v>1037</v>
      </c>
      <c r="T417" s="238"/>
      <c r="U417" s="214" t="s">
        <v>1037</v>
      </c>
      <c r="V417" s="238"/>
      <c r="W417" s="214" t="s">
        <v>1037</v>
      </c>
      <c r="X417" s="238"/>
      <c r="Y417" s="214" t="s">
        <v>1037</v>
      </c>
      <c r="Z417" s="238"/>
      <c r="AA417" s="214" t="s">
        <v>1037</v>
      </c>
      <c r="AB417" s="314">
        <v>165872.08</v>
      </c>
      <c r="AC417" s="214" t="s">
        <v>1037</v>
      </c>
    </row>
    <row r="418" spans="1:29" ht="15">
      <c r="A418" s="131" t="s">
        <v>925</v>
      </c>
      <c r="B418" s="63" t="s">
        <v>1288</v>
      </c>
      <c r="C418" s="110"/>
      <c r="D418" s="366" t="s">
        <v>544</v>
      </c>
      <c r="E418" s="109" t="s">
        <v>62</v>
      </c>
      <c r="F418" s="202"/>
      <c r="G418" s="214" t="s">
        <v>1037</v>
      </c>
      <c r="H418" s="214"/>
      <c r="I418" s="214" t="s">
        <v>1037</v>
      </c>
      <c r="J418" s="214"/>
      <c r="K418" s="214" t="s">
        <v>1037</v>
      </c>
      <c r="L418" s="214"/>
      <c r="M418" s="214" t="s">
        <v>1037</v>
      </c>
      <c r="N418" s="214"/>
      <c r="O418" s="214" t="s">
        <v>1037</v>
      </c>
      <c r="P418" s="202"/>
      <c r="Q418" s="214" t="s">
        <v>1037</v>
      </c>
      <c r="R418" s="245"/>
      <c r="S418" s="214" t="s">
        <v>1037</v>
      </c>
      <c r="T418" s="238"/>
      <c r="U418" s="214" t="s">
        <v>1037</v>
      </c>
      <c r="V418" s="238"/>
      <c r="W418" s="214" t="s">
        <v>1037</v>
      </c>
      <c r="X418" s="238"/>
      <c r="Y418" s="214" t="s">
        <v>1037</v>
      </c>
      <c r="Z418" s="238"/>
      <c r="AA418" s="214" t="s">
        <v>1037</v>
      </c>
      <c r="AB418" s="228"/>
      <c r="AC418" s="214" t="s">
        <v>1037</v>
      </c>
    </row>
    <row r="419" spans="1:29" ht="21">
      <c r="A419" s="134" t="s">
        <v>1289</v>
      </c>
      <c r="B419" s="65" t="s">
        <v>1290</v>
      </c>
      <c r="C419" s="291"/>
      <c r="D419" s="358" t="s">
        <v>1566</v>
      </c>
      <c r="E419" s="361" t="s">
        <v>62</v>
      </c>
      <c r="F419" s="300">
        <f>P419</f>
        <v>10053307.33</v>
      </c>
      <c r="G419" s="214" t="s">
        <v>1037</v>
      </c>
      <c r="H419" s="214"/>
      <c r="I419" s="214" t="s">
        <v>1037</v>
      </c>
      <c r="J419" s="214"/>
      <c r="K419" s="214" t="s">
        <v>1037</v>
      </c>
      <c r="L419" s="214"/>
      <c r="M419" s="214" t="s">
        <v>1037</v>
      </c>
      <c r="N419" s="214"/>
      <c r="O419" s="214" t="s">
        <v>1037</v>
      </c>
      <c r="P419" s="300">
        <f>P421</f>
        <v>10053307.33</v>
      </c>
      <c r="Q419" s="214" t="s">
        <v>1037</v>
      </c>
      <c r="R419" s="300">
        <f>AB419</f>
        <v>7428857.93</v>
      </c>
      <c r="S419" s="214" t="s">
        <v>1037</v>
      </c>
      <c r="T419" s="238"/>
      <c r="U419" s="214" t="s">
        <v>1037</v>
      </c>
      <c r="V419" s="238"/>
      <c r="W419" s="214" t="s">
        <v>1037</v>
      </c>
      <c r="X419" s="238"/>
      <c r="Y419" s="214" t="s">
        <v>1037</v>
      </c>
      <c r="Z419" s="238"/>
      <c r="AA419" s="214" t="s">
        <v>1037</v>
      </c>
      <c r="AB419" s="300">
        <f>AB421</f>
        <v>7428857.93</v>
      </c>
      <c r="AC419" s="214" t="s">
        <v>1037</v>
      </c>
    </row>
    <row r="420" spans="1:29" ht="22.5">
      <c r="A420" s="131" t="s">
        <v>1291</v>
      </c>
      <c r="B420" s="63"/>
      <c r="C420" s="110"/>
      <c r="D420" s="366"/>
      <c r="E420" s="109"/>
      <c r="F420" s="202"/>
      <c r="G420" s="208"/>
      <c r="H420" s="208"/>
      <c r="I420" s="208"/>
      <c r="J420" s="208"/>
      <c r="K420" s="208"/>
      <c r="L420" s="208"/>
      <c r="M420" s="208"/>
      <c r="N420" s="208"/>
      <c r="O420" s="208"/>
      <c r="P420" s="202"/>
      <c r="Q420" s="208"/>
      <c r="R420" s="245"/>
      <c r="S420" s="208"/>
      <c r="T420" s="207"/>
      <c r="U420" s="208"/>
      <c r="V420" s="207"/>
      <c r="W420" s="208"/>
      <c r="X420" s="207"/>
      <c r="Y420" s="208"/>
      <c r="Z420" s="207"/>
      <c r="AA420" s="208"/>
      <c r="AB420" s="228"/>
      <c r="AC420" s="208"/>
    </row>
    <row r="421" spans="1:29" ht="14.25">
      <c r="A421" s="131" t="s">
        <v>992</v>
      </c>
      <c r="B421" s="63" t="s">
        <v>1292</v>
      </c>
      <c r="C421" s="110"/>
      <c r="D421" s="366" t="s">
        <v>1566</v>
      </c>
      <c r="E421" s="109" t="s">
        <v>62</v>
      </c>
      <c r="F421" s="302">
        <f>P421</f>
        <v>10053307.33</v>
      </c>
      <c r="G421" s="214" t="s">
        <v>1037</v>
      </c>
      <c r="H421" s="214"/>
      <c r="I421" s="214" t="s">
        <v>1037</v>
      </c>
      <c r="J421" s="214"/>
      <c r="K421" s="214" t="s">
        <v>1037</v>
      </c>
      <c r="L421" s="214"/>
      <c r="M421" s="214" t="s">
        <v>1037</v>
      </c>
      <c r="N421" s="214"/>
      <c r="O421" s="214" t="s">
        <v>1037</v>
      </c>
      <c r="P421" s="302">
        <f>7650500+480887.83+92810.44+1829109.06</f>
        <v>10053307.33</v>
      </c>
      <c r="Q421" s="214" t="s">
        <v>1037</v>
      </c>
      <c r="R421" s="302">
        <f>AB421</f>
        <v>7428857.93</v>
      </c>
      <c r="S421" s="214" t="s">
        <v>1037</v>
      </c>
      <c r="T421" s="238"/>
      <c r="U421" s="214" t="s">
        <v>1037</v>
      </c>
      <c r="V421" s="238"/>
      <c r="W421" s="214" t="s">
        <v>1037</v>
      </c>
      <c r="X421" s="238"/>
      <c r="Y421" s="214" t="s">
        <v>1037</v>
      </c>
      <c r="Z421" s="238"/>
      <c r="AA421" s="214" t="s">
        <v>1037</v>
      </c>
      <c r="AB421" s="302">
        <v>7428857.93</v>
      </c>
      <c r="AC421" s="214" t="s">
        <v>1037</v>
      </c>
    </row>
    <row r="422" spans="1:29" ht="14.25">
      <c r="A422" s="131" t="s">
        <v>993</v>
      </c>
      <c r="B422" s="63" t="s">
        <v>1293</v>
      </c>
      <c r="C422" s="110"/>
      <c r="D422" s="366" t="s">
        <v>1566</v>
      </c>
      <c r="E422" s="109" t="s">
        <v>62</v>
      </c>
      <c r="F422" s="208"/>
      <c r="G422" s="208" t="s">
        <v>1037</v>
      </c>
      <c r="H422" s="208"/>
      <c r="I422" s="208" t="s">
        <v>1037</v>
      </c>
      <c r="J422" s="208"/>
      <c r="K422" s="208" t="s">
        <v>1037</v>
      </c>
      <c r="L422" s="208"/>
      <c r="M422" s="208" t="s">
        <v>1037</v>
      </c>
      <c r="N422" s="208"/>
      <c r="O422" s="208" t="s">
        <v>1037</v>
      </c>
      <c r="P422" s="208"/>
      <c r="Q422" s="208" t="s">
        <v>1037</v>
      </c>
      <c r="R422" s="227"/>
      <c r="S422" s="208" t="s">
        <v>1037</v>
      </c>
      <c r="T422" s="207"/>
      <c r="U422" s="208" t="s">
        <v>1037</v>
      </c>
      <c r="V422" s="207"/>
      <c r="W422" s="208" t="s">
        <v>1037</v>
      </c>
      <c r="X422" s="207"/>
      <c r="Y422" s="208" t="s">
        <v>1037</v>
      </c>
      <c r="Z422" s="207"/>
      <c r="AA422" s="208" t="s">
        <v>1037</v>
      </c>
      <c r="AB422" s="207"/>
      <c r="AC422" s="208" t="s">
        <v>1037</v>
      </c>
    </row>
    <row r="423" spans="1:29" ht="14.25" hidden="1">
      <c r="A423" s="134" t="s">
        <v>1294</v>
      </c>
      <c r="B423" s="133" t="s">
        <v>1295</v>
      </c>
      <c r="C423" s="110"/>
      <c r="D423" s="366" t="s">
        <v>1578</v>
      </c>
      <c r="E423" s="109" t="s">
        <v>62</v>
      </c>
      <c r="F423" s="208"/>
      <c r="G423" s="208" t="s">
        <v>1037</v>
      </c>
      <c r="H423" s="208"/>
      <c r="I423" s="208" t="s">
        <v>1037</v>
      </c>
      <c r="J423" s="208"/>
      <c r="K423" s="208" t="s">
        <v>1037</v>
      </c>
      <c r="L423" s="208"/>
      <c r="M423" s="208" t="s">
        <v>1037</v>
      </c>
      <c r="N423" s="208"/>
      <c r="O423" s="208" t="s">
        <v>1037</v>
      </c>
      <c r="P423" s="208"/>
      <c r="Q423" s="208" t="s">
        <v>1037</v>
      </c>
      <c r="R423" s="227"/>
      <c r="S423" s="208" t="s">
        <v>1037</v>
      </c>
      <c r="T423" s="207"/>
      <c r="U423" s="208" t="s">
        <v>1037</v>
      </c>
      <c r="V423" s="207"/>
      <c r="W423" s="208" t="s">
        <v>1037</v>
      </c>
      <c r="X423" s="207"/>
      <c r="Y423" s="208" t="s">
        <v>1037</v>
      </c>
      <c r="Z423" s="207"/>
      <c r="AA423" s="208" t="s">
        <v>1037</v>
      </c>
      <c r="AB423" s="207"/>
      <c r="AC423" s="208" t="s">
        <v>1037</v>
      </c>
    </row>
    <row r="424" spans="1:29" ht="22.5" hidden="1">
      <c r="A424" s="131" t="s">
        <v>86</v>
      </c>
      <c r="B424" s="133"/>
      <c r="C424" s="110"/>
      <c r="D424" s="366"/>
      <c r="E424" s="109"/>
      <c r="F424" s="208"/>
      <c r="G424" s="208"/>
      <c r="H424" s="208"/>
      <c r="I424" s="208"/>
      <c r="J424" s="208"/>
      <c r="K424" s="208"/>
      <c r="L424" s="208"/>
      <c r="M424" s="208"/>
      <c r="N424" s="208"/>
      <c r="O424" s="208"/>
      <c r="P424" s="208"/>
      <c r="Q424" s="208"/>
      <c r="R424" s="227"/>
      <c r="S424" s="208"/>
      <c r="T424" s="207"/>
      <c r="U424" s="208"/>
      <c r="V424" s="207"/>
      <c r="W424" s="208"/>
      <c r="X424" s="207"/>
      <c r="Y424" s="208"/>
      <c r="Z424" s="207"/>
      <c r="AA424" s="208"/>
      <c r="AB424" s="207"/>
      <c r="AC424" s="208"/>
    </row>
    <row r="425" spans="1:29" ht="14.25" hidden="1">
      <c r="A425" s="131" t="s">
        <v>87</v>
      </c>
      <c r="B425" s="133" t="s">
        <v>88</v>
      </c>
      <c r="C425" s="110"/>
      <c r="D425" s="366" t="s">
        <v>1578</v>
      </c>
      <c r="E425" s="109" t="s">
        <v>62</v>
      </c>
      <c r="F425" s="208"/>
      <c r="G425" s="208" t="s">
        <v>1037</v>
      </c>
      <c r="H425" s="208"/>
      <c r="I425" s="208" t="s">
        <v>1037</v>
      </c>
      <c r="J425" s="208"/>
      <c r="K425" s="208" t="s">
        <v>1037</v>
      </c>
      <c r="L425" s="208"/>
      <c r="M425" s="208" t="s">
        <v>1037</v>
      </c>
      <c r="N425" s="208"/>
      <c r="O425" s="208" t="s">
        <v>1037</v>
      </c>
      <c r="P425" s="208"/>
      <c r="Q425" s="208" t="s">
        <v>1037</v>
      </c>
      <c r="R425" s="227"/>
      <c r="S425" s="208" t="s">
        <v>1037</v>
      </c>
      <c r="T425" s="207"/>
      <c r="U425" s="208" t="s">
        <v>1037</v>
      </c>
      <c r="V425" s="207"/>
      <c r="W425" s="208" t="s">
        <v>1037</v>
      </c>
      <c r="X425" s="207"/>
      <c r="Y425" s="208" t="s">
        <v>1037</v>
      </c>
      <c r="Z425" s="207"/>
      <c r="AA425" s="208" t="s">
        <v>1037</v>
      </c>
      <c r="AB425" s="207"/>
      <c r="AC425" s="208" t="s">
        <v>1037</v>
      </c>
    </row>
    <row r="426" spans="1:29" ht="14.25" hidden="1">
      <c r="A426" s="131" t="s">
        <v>925</v>
      </c>
      <c r="B426" s="133" t="s">
        <v>89</v>
      </c>
      <c r="C426" s="110"/>
      <c r="D426" s="366" t="s">
        <v>1578</v>
      </c>
      <c r="E426" s="109" t="s">
        <v>62</v>
      </c>
      <c r="F426" s="208"/>
      <c r="G426" s="208" t="s">
        <v>1037</v>
      </c>
      <c r="H426" s="208"/>
      <c r="I426" s="208" t="s">
        <v>1037</v>
      </c>
      <c r="J426" s="208"/>
      <c r="K426" s="208" t="s">
        <v>1037</v>
      </c>
      <c r="L426" s="208"/>
      <c r="M426" s="208" t="s">
        <v>1037</v>
      </c>
      <c r="N426" s="208"/>
      <c r="O426" s="208" t="s">
        <v>1037</v>
      </c>
      <c r="P426" s="208"/>
      <c r="Q426" s="208" t="s">
        <v>1037</v>
      </c>
      <c r="R426" s="227"/>
      <c r="S426" s="208" t="s">
        <v>1037</v>
      </c>
      <c r="T426" s="207"/>
      <c r="U426" s="208" t="s">
        <v>1037</v>
      </c>
      <c r="V426" s="207"/>
      <c r="W426" s="208" t="s">
        <v>1037</v>
      </c>
      <c r="X426" s="207"/>
      <c r="Y426" s="208" t="s">
        <v>1037</v>
      </c>
      <c r="Z426" s="207"/>
      <c r="AA426" s="208" t="s">
        <v>1037</v>
      </c>
      <c r="AB426" s="207"/>
      <c r="AC426" s="208" t="s">
        <v>1037</v>
      </c>
    </row>
    <row r="427" spans="1:29" ht="21" hidden="1">
      <c r="A427" s="134" t="s">
        <v>90</v>
      </c>
      <c r="B427" s="133" t="s">
        <v>91</v>
      </c>
      <c r="C427" s="110"/>
      <c r="D427" s="366" t="s">
        <v>703</v>
      </c>
      <c r="E427" s="109" t="s">
        <v>62</v>
      </c>
      <c r="F427" s="208"/>
      <c r="G427" s="208" t="s">
        <v>1037</v>
      </c>
      <c r="H427" s="208"/>
      <c r="I427" s="208" t="s">
        <v>1037</v>
      </c>
      <c r="J427" s="208"/>
      <c r="K427" s="208" t="s">
        <v>1037</v>
      </c>
      <c r="L427" s="208"/>
      <c r="M427" s="208" t="s">
        <v>1037</v>
      </c>
      <c r="N427" s="208"/>
      <c r="O427" s="208" t="s">
        <v>1037</v>
      </c>
      <c r="P427" s="208"/>
      <c r="Q427" s="208" t="s">
        <v>1037</v>
      </c>
      <c r="R427" s="227"/>
      <c r="S427" s="208" t="s">
        <v>1037</v>
      </c>
      <c r="T427" s="207"/>
      <c r="U427" s="208" t="s">
        <v>1037</v>
      </c>
      <c r="V427" s="207"/>
      <c r="W427" s="208" t="s">
        <v>1037</v>
      </c>
      <c r="X427" s="207"/>
      <c r="Y427" s="208" t="s">
        <v>1037</v>
      </c>
      <c r="Z427" s="207"/>
      <c r="AA427" s="208" t="s">
        <v>1037</v>
      </c>
      <c r="AB427" s="207"/>
      <c r="AC427" s="208" t="s">
        <v>1037</v>
      </c>
    </row>
    <row r="428" spans="1:29" ht="22.5" hidden="1">
      <c r="A428" s="131" t="s">
        <v>1291</v>
      </c>
      <c r="B428" s="133"/>
      <c r="C428" s="110"/>
      <c r="D428" s="366"/>
      <c r="E428" s="109"/>
      <c r="F428" s="208"/>
      <c r="G428" s="208"/>
      <c r="H428" s="208"/>
      <c r="I428" s="208"/>
      <c r="J428" s="208"/>
      <c r="K428" s="208"/>
      <c r="L428" s="208"/>
      <c r="M428" s="208"/>
      <c r="N428" s="208"/>
      <c r="O428" s="208"/>
      <c r="P428" s="208"/>
      <c r="Q428" s="208"/>
      <c r="R428" s="227"/>
      <c r="S428" s="208"/>
      <c r="T428" s="207"/>
      <c r="U428" s="208"/>
      <c r="V428" s="207"/>
      <c r="W428" s="208"/>
      <c r="X428" s="207"/>
      <c r="Y428" s="208"/>
      <c r="Z428" s="207"/>
      <c r="AA428" s="208"/>
      <c r="AB428" s="207"/>
      <c r="AC428" s="208"/>
    </row>
    <row r="429" spans="1:29" ht="22.5" hidden="1">
      <c r="A429" s="131" t="s">
        <v>92</v>
      </c>
      <c r="B429" s="133" t="s">
        <v>93</v>
      </c>
      <c r="C429" s="110"/>
      <c r="D429" s="366" t="s">
        <v>703</v>
      </c>
      <c r="E429" s="109" t="s">
        <v>62</v>
      </c>
      <c r="F429" s="208"/>
      <c r="G429" s="208" t="s">
        <v>1037</v>
      </c>
      <c r="H429" s="208"/>
      <c r="I429" s="208" t="s">
        <v>1037</v>
      </c>
      <c r="J429" s="208"/>
      <c r="K429" s="208" t="s">
        <v>1037</v>
      </c>
      <c r="L429" s="208"/>
      <c r="M429" s="208" t="s">
        <v>1037</v>
      </c>
      <c r="N429" s="208"/>
      <c r="O429" s="208" t="s">
        <v>1037</v>
      </c>
      <c r="P429" s="208"/>
      <c r="Q429" s="208" t="s">
        <v>1037</v>
      </c>
      <c r="R429" s="227"/>
      <c r="S429" s="208" t="s">
        <v>1037</v>
      </c>
      <c r="T429" s="207"/>
      <c r="U429" s="208" t="s">
        <v>1037</v>
      </c>
      <c r="V429" s="207"/>
      <c r="W429" s="208" t="s">
        <v>1037</v>
      </c>
      <c r="X429" s="207"/>
      <c r="Y429" s="208" t="s">
        <v>1037</v>
      </c>
      <c r="Z429" s="207"/>
      <c r="AA429" s="208" t="s">
        <v>1037</v>
      </c>
      <c r="AB429" s="207"/>
      <c r="AC429" s="208" t="s">
        <v>1037</v>
      </c>
    </row>
    <row r="430" spans="1:29" ht="14.25" hidden="1">
      <c r="A430" s="131" t="s">
        <v>925</v>
      </c>
      <c r="B430" s="133" t="s">
        <v>94</v>
      </c>
      <c r="C430" s="110"/>
      <c r="D430" s="366" t="s">
        <v>703</v>
      </c>
      <c r="E430" s="109" t="s">
        <v>62</v>
      </c>
      <c r="F430" s="208"/>
      <c r="G430" s="208" t="s">
        <v>1037</v>
      </c>
      <c r="H430" s="208"/>
      <c r="I430" s="208" t="s">
        <v>1037</v>
      </c>
      <c r="J430" s="208"/>
      <c r="K430" s="208" t="s">
        <v>1037</v>
      </c>
      <c r="L430" s="208"/>
      <c r="M430" s="208" t="s">
        <v>1037</v>
      </c>
      <c r="N430" s="208"/>
      <c r="O430" s="208" t="s">
        <v>1037</v>
      </c>
      <c r="P430" s="208"/>
      <c r="Q430" s="208" t="s">
        <v>1037</v>
      </c>
      <c r="R430" s="227"/>
      <c r="S430" s="208" t="s">
        <v>1037</v>
      </c>
      <c r="T430" s="207"/>
      <c r="U430" s="208" t="s">
        <v>1037</v>
      </c>
      <c r="V430" s="207"/>
      <c r="W430" s="208" t="s">
        <v>1037</v>
      </c>
      <c r="X430" s="207"/>
      <c r="Y430" s="208" t="s">
        <v>1037</v>
      </c>
      <c r="Z430" s="207"/>
      <c r="AA430" s="208" t="s">
        <v>1037</v>
      </c>
      <c r="AB430" s="207"/>
      <c r="AC430" s="208" t="s">
        <v>1037</v>
      </c>
    </row>
    <row r="431" spans="1:29" ht="21">
      <c r="A431" s="134" t="s">
        <v>95</v>
      </c>
      <c r="B431" s="65" t="s">
        <v>96</v>
      </c>
      <c r="C431" s="291"/>
      <c r="D431" s="358" t="s">
        <v>703</v>
      </c>
      <c r="E431" s="361" t="s">
        <v>62</v>
      </c>
      <c r="F431" s="300">
        <f>SUM(F432)</f>
        <v>1101339.3199999998</v>
      </c>
      <c r="G431" s="214" t="s">
        <v>1037</v>
      </c>
      <c r="H431" s="214"/>
      <c r="I431" s="214" t="s">
        <v>1037</v>
      </c>
      <c r="J431" s="214"/>
      <c r="K431" s="214" t="s">
        <v>1037</v>
      </c>
      <c r="L431" s="214"/>
      <c r="M431" s="214" t="s">
        <v>1037</v>
      </c>
      <c r="N431" s="214"/>
      <c r="O431" s="214" t="s">
        <v>1037</v>
      </c>
      <c r="P431" s="300">
        <f>SUM(P432)</f>
        <v>1101339.3199999998</v>
      </c>
      <c r="Q431" s="214" t="s">
        <v>1037</v>
      </c>
      <c r="R431" s="300">
        <f>AB431</f>
        <v>1157058.34</v>
      </c>
      <c r="S431" s="214" t="s">
        <v>1037</v>
      </c>
      <c r="T431" s="238"/>
      <c r="U431" s="214" t="s">
        <v>1037</v>
      </c>
      <c r="V431" s="238"/>
      <c r="W431" s="214" t="s">
        <v>1037</v>
      </c>
      <c r="X431" s="238"/>
      <c r="Y431" s="214" t="s">
        <v>1037</v>
      </c>
      <c r="Z431" s="238"/>
      <c r="AA431" s="214" t="s">
        <v>1037</v>
      </c>
      <c r="AB431" s="300">
        <f>AB432</f>
        <v>1157058.34</v>
      </c>
      <c r="AC431" s="214" t="s">
        <v>1037</v>
      </c>
    </row>
    <row r="432" spans="1:29" ht="22.5">
      <c r="A432" s="131" t="s">
        <v>97</v>
      </c>
      <c r="B432" s="496" t="s">
        <v>98</v>
      </c>
      <c r="C432" s="498"/>
      <c r="D432" s="500" t="s">
        <v>99</v>
      </c>
      <c r="E432" s="500" t="s">
        <v>62</v>
      </c>
      <c r="F432" s="494">
        <f>SUM(P432)</f>
        <v>1101339.3199999998</v>
      </c>
      <c r="G432" s="492" t="s">
        <v>1037</v>
      </c>
      <c r="H432" s="214"/>
      <c r="I432" s="214"/>
      <c r="J432" s="214"/>
      <c r="K432" s="214"/>
      <c r="L432" s="214"/>
      <c r="M432" s="214"/>
      <c r="N432" s="214"/>
      <c r="O432" s="214"/>
      <c r="P432" s="494">
        <f>486900+614439.32</f>
        <v>1101339.3199999998</v>
      </c>
      <c r="Q432" s="492" t="s">
        <v>1037</v>
      </c>
      <c r="R432" s="494">
        <f>AB432</f>
        <v>1157058.34</v>
      </c>
      <c r="S432" s="492" t="s">
        <v>1037</v>
      </c>
      <c r="T432" s="238"/>
      <c r="U432" s="214"/>
      <c r="V432" s="238"/>
      <c r="W432" s="214"/>
      <c r="X432" s="238"/>
      <c r="Y432" s="214"/>
      <c r="Z432" s="238"/>
      <c r="AA432" s="214"/>
      <c r="AB432" s="494">
        <v>1157058.34</v>
      </c>
      <c r="AC432" s="492" t="s">
        <v>1037</v>
      </c>
    </row>
    <row r="433" spans="1:29" ht="14.25" customHeight="1">
      <c r="A433" s="131" t="s">
        <v>991</v>
      </c>
      <c r="B433" s="497"/>
      <c r="C433" s="499"/>
      <c r="D433" s="501"/>
      <c r="E433" s="501"/>
      <c r="F433" s="495"/>
      <c r="G433" s="493"/>
      <c r="H433" s="214"/>
      <c r="I433" s="214" t="s">
        <v>1037</v>
      </c>
      <c r="J433" s="214"/>
      <c r="K433" s="214" t="s">
        <v>1037</v>
      </c>
      <c r="L433" s="214"/>
      <c r="M433" s="214" t="s">
        <v>1037</v>
      </c>
      <c r="N433" s="214"/>
      <c r="O433" s="214" t="s">
        <v>1037</v>
      </c>
      <c r="P433" s="495"/>
      <c r="Q433" s="493"/>
      <c r="R433" s="495"/>
      <c r="S433" s="493"/>
      <c r="T433" s="238"/>
      <c r="U433" s="214" t="s">
        <v>1037</v>
      </c>
      <c r="V433" s="238"/>
      <c r="W433" s="214" t="s">
        <v>1037</v>
      </c>
      <c r="X433" s="238"/>
      <c r="Y433" s="214" t="s">
        <v>1037</v>
      </c>
      <c r="Z433" s="238"/>
      <c r="AA433" s="214" t="s">
        <v>1037</v>
      </c>
      <c r="AB433" s="495"/>
      <c r="AC433" s="493"/>
    </row>
    <row r="434" spans="1:29" ht="15">
      <c r="A434" s="131" t="s">
        <v>925</v>
      </c>
      <c r="B434" s="63" t="s">
        <v>100</v>
      </c>
      <c r="C434" s="110"/>
      <c r="D434" s="366" t="s">
        <v>99</v>
      </c>
      <c r="E434" s="109" t="s">
        <v>62</v>
      </c>
      <c r="F434" s="202"/>
      <c r="G434" s="208" t="s">
        <v>1037</v>
      </c>
      <c r="H434" s="208"/>
      <c r="I434" s="208" t="s">
        <v>1037</v>
      </c>
      <c r="J434" s="208"/>
      <c r="K434" s="208" t="s">
        <v>1037</v>
      </c>
      <c r="L434" s="208"/>
      <c r="M434" s="208" t="s">
        <v>1037</v>
      </c>
      <c r="N434" s="208"/>
      <c r="O434" s="208" t="s">
        <v>1037</v>
      </c>
      <c r="P434" s="202"/>
      <c r="Q434" s="208" t="s">
        <v>1037</v>
      </c>
      <c r="R434" s="245"/>
      <c r="S434" s="208" t="s">
        <v>1037</v>
      </c>
      <c r="T434" s="207"/>
      <c r="U434" s="208" t="s">
        <v>1037</v>
      </c>
      <c r="V434" s="207"/>
      <c r="W434" s="208" t="s">
        <v>1037</v>
      </c>
      <c r="X434" s="207"/>
      <c r="Y434" s="208" t="s">
        <v>1037</v>
      </c>
      <c r="Z434" s="207"/>
      <c r="AA434" s="208" t="s">
        <v>1037</v>
      </c>
      <c r="AB434" s="228"/>
      <c r="AC434" s="208" t="s">
        <v>1037</v>
      </c>
    </row>
    <row r="435" spans="1:29" ht="15">
      <c r="A435" s="134" t="s">
        <v>101</v>
      </c>
      <c r="B435" s="65" t="s">
        <v>102</v>
      </c>
      <c r="C435" s="291"/>
      <c r="D435" s="358" t="s">
        <v>61</v>
      </c>
      <c r="E435" s="361" t="s">
        <v>62</v>
      </c>
      <c r="F435" s="300">
        <f>P435</f>
        <v>296544</v>
      </c>
      <c r="G435" s="214" t="s">
        <v>1037</v>
      </c>
      <c r="H435" s="214"/>
      <c r="I435" s="214" t="s">
        <v>1037</v>
      </c>
      <c r="J435" s="214"/>
      <c r="K435" s="214" t="s">
        <v>1037</v>
      </c>
      <c r="L435" s="214"/>
      <c r="M435" s="214" t="s">
        <v>1037</v>
      </c>
      <c r="N435" s="214"/>
      <c r="O435" s="214" t="s">
        <v>1037</v>
      </c>
      <c r="P435" s="300">
        <f>РАСХОДЫ!K195</f>
        <v>296544</v>
      </c>
      <c r="Q435" s="214" t="s">
        <v>1037</v>
      </c>
      <c r="R435" s="300">
        <f>AB435</f>
        <v>253861.13</v>
      </c>
      <c r="S435" s="214" t="s">
        <v>1037</v>
      </c>
      <c r="T435" s="238"/>
      <c r="U435" s="214" t="s">
        <v>1037</v>
      </c>
      <c r="V435" s="238"/>
      <c r="W435" s="214" t="s">
        <v>1037</v>
      </c>
      <c r="X435" s="238"/>
      <c r="Y435" s="214" t="s">
        <v>1037</v>
      </c>
      <c r="Z435" s="238"/>
      <c r="AA435" s="214" t="s">
        <v>1037</v>
      </c>
      <c r="AB435" s="300">
        <f>РАСХОДЫ!L195</f>
        <v>253861.13</v>
      </c>
      <c r="AC435" s="214" t="s">
        <v>1037</v>
      </c>
    </row>
    <row r="436" spans="1:29" ht="22.5" customHeight="1" hidden="1">
      <c r="A436" s="131" t="s">
        <v>103</v>
      </c>
      <c r="B436" s="133"/>
      <c r="C436" s="110"/>
      <c r="D436" s="366"/>
      <c r="E436" s="109"/>
      <c r="F436" s="300"/>
      <c r="G436" s="214"/>
      <c r="H436" s="214"/>
      <c r="I436" s="214"/>
      <c r="J436" s="214"/>
      <c r="K436" s="214"/>
      <c r="L436" s="214"/>
      <c r="M436" s="214"/>
      <c r="N436" s="214"/>
      <c r="O436" s="214"/>
      <c r="P436" s="300"/>
      <c r="Q436" s="214"/>
      <c r="R436" s="300"/>
      <c r="S436" s="214"/>
      <c r="T436" s="238"/>
      <c r="U436" s="214"/>
      <c r="V436" s="238"/>
      <c r="W436" s="214"/>
      <c r="X436" s="238"/>
      <c r="Y436" s="214"/>
      <c r="Z436" s="238"/>
      <c r="AA436" s="214"/>
      <c r="AB436" s="300"/>
      <c r="AC436" s="214"/>
    </row>
    <row r="437" spans="1:29" ht="15" customHeight="1" hidden="1">
      <c r="A437" s="131" t="s">
        <v>104</v>
      </c>
      <c r="B437" s="133" t="s">
        <v>105</v>
      </c>
      <c r="C437" s="110"/>
      <c r="D437" s="366" t="s">
        <v>61</v>
      </c>
      <c r="E437" s="109" t="s">
        <v>62</v>
      </c>
      <c r="F437" s="300"/>
      <c r="G437" s="208" t="s">
        <v>1037</v>
      </c>
      <c r="H437" s="208"/>
      <c r="I437" s="208" t="s">
        <v>1037</v>
      </c>
      <c r="J437" s="208"/>
      <c r="K437" s="208" t="s">
        <v>1037</v>
      </c>
      <c r="L437" s="208"/>
      <c r="M437" s="208" t="s">
        <v>1037</v>
      </c>
      <c r="N437" s="208"/>
      <c r="O437" s="208" t="s">
        <v>1037</v>
      </c>
      <c r="P437" s="300"/>
      <c r="Q437" s="208" t="s">
        <v>1037</v>
      </c>
      <c r="R437" s="300"/>
      <c r="S437" s="208" t="s">
        <v>1037</v>
      </c>
      <c r="T437" s="207"/>
      <c r="U437" s="208" t="s">
        <v>1037</v>
      </c>
      <c r="V437" s="207"/>
      <c r="W437" s="208" t="s">
        <v>1037</v>
      </c>
      <c r="X437" s="207"/>
      <c r="Y437" s="208" t="s">
        <v>1037</v>
      </c>
      <c r="Z437" s="207"/>
      <c r="AA437" s="208" t="s">
        <v>1037</v>
      </c>
      <c r="AB437" s="300"/>
      <c r="AC437" s="208" t="s">
        <v>1037</v>
      </c>
    </row>
    <row r="438" spans="1:29" ht="15" customHeight="1" hidden="1">
      <c r="A438" s="135" t="s">
        <v>925</v>
      </c>
      <c r="B438" s="133" t="s">
        <v>106</v>
      </c>
      <c r="C438" s="110"/>
      <c r="D438" s="366" t="s">
        <v>61</v>
      </c>
      <c r="E438" s="109" t="s">
        <v>62</v>
      </c>
      <c r="F438" s="300"/>
      <c r="G438" s="208" t="s">
        <v>1037</v>
      </c>
      <c r="H438" s="208"/>
      <c r="I438" s="208" t="s">
        <v>1037</v>
      </c>
      <c r="J438" s="208"/>
      <c r="K438" s="208" t="s">
        <v>1037</v>
      </c>
      <c r="L438" s="208"/>
      <c r="M438" s="208" t="s">
        <v>1037</v>
      </c>
      <c r="N438" s="208"/>
      <c r="O438" s="208" t="s">
        <v>1037</v>
      </c>
      <c r="P438" s="300"/>
      <c r="Q438" s="208" t="s">
        <v>1037</v>
      </c>
      <c r="R438" s="300"/>
      <c r="S438" s="208" t="s">
        <v>1037</v>
      </c>
      <c r="T438" s="207"/>
      <c r="U438" s="208" t="s">
        <v>1037</v>
      </c>
      <c r="V438" s="207"/>
      <c r="W438" s="208" t="s">
        <v>1037</v>
      </c>
      <c r="X438" s="207"/>
      <c r="Y438" s="208" t="s">
        <v>1037</v>
      </c>
      <c r="Z438" s="207"/>
      <c r="AA438" s="208" t="s">
        <v>1037</v>
      </c>
      <c r="AB438" s="300"/>
      <c r="AC438" s="208" t="s">
        <v>1037</v>
      </c>
    </row>
    <row r="439" spans="1:29" ht="22.5">
      <c r="A439" s="132" t="s">
        <v>1497</v>
      </c>
      <c r="B439" s="65" t="s">
        <v>107</v>
      </c>
      <c r="C439" s="110"/>
      <c r="D439" s="358" t="s">
        <v>61</v>
      </c>
      <c r="E439" s="358" t="s">
        <v>62</v>
      </c>
      <c r="F439" s="300">
        <f>P439</f>
        <v>3449560.68</v>
      </c>
      <c r="G439" s="238" t="s">
        <v>1037</v>
      </c>
      <c r="H439" s="238"/>
      <c r="I439" s="238" t="s">
        <v>1037</v>
      </c>
      <c r="J439" s="238"/>
      <c r="K439" s="238" t="s">
        <v>1037</v>
      </c>
      <c r="L439" s="238"/>
      <c r="M439" s="238" t="s">
        <v>1037</v>
      </c>
      <c r="N439" s="238"/>
      <c r="O439" s="238" t="s">
        <v>1037</v>
      </c>
      <c r="P439" s="300">
        <f>P440+P445+P457+P461</f>
        <v>3449560.68</v>
      </c>
      <c r="Q439" s="238" t="s">
        <v>1037</v>
      </c>
      <c r="R439" s="300">
        <f>R440+R445+R457+R461</f>
        <v>2682375.82</v>
      </c>
      <c r="S439" s="238" t="s">
        <v>1037</v>
      </c>
      <c r="T439" s="238"/>
      <c r="U439" s="238" t="s">
        <v>1037</v>
      </c>
      <c r="V439" s="238"/>
      <c r="W439" s="238" t="s">
        <v>1037</v>
      </c>
      <c r="X439" s="238"/>
      <c r="Y439" s="238" t="s">
        <v>1037</v>
      </c>
      <c r="Z439" s="238"/>
      <c r="AA439" s="238" t="s">
        <v>1037</v>
      </c>
      <c r="AB439" s="300">
        <f>AB440+AB445+AB457+AB461</f>
        <v>2682375.82</v>
      </c>
      <c r="AC439" s="238" t="s">
        <v>1037</v>
      </c>
    </row>
    <row r="440" spans="1:29" ht="14.25" customHeight="1">
      <c r="A440" s="132" t="s">
        <v>1285</v>
      </c>
      <c r="B440" s="522" t="s">
        <v>108</v>
      </c>
      <c r="C440" s="512"/>
      <c r="D440" s="360"/>
      <c r="E440" s="360"/>
      <c r="F440" s="518">
        <v>58300</v>
      </c>
      <c r="G440" s="492" t="s">
        <v>1037</v>
      </c>
      <c r="H440" s="246"/>
      <c r="I440" s="221"/>
      <c r="J440" s="246"/>
      <c r="K440" s="246"/>
      <c r="L440" s="246"/>
      <c r="M440" s="221"/>
      <c r="N440" s="221"/>
      <c r="O440" s="246"/>
      <c r="P440" s="518">
        <v>58300</v>
      </c>
      <c r="Q440" s="492" t="s">
        <v>1037</v>
      </c>
      <c r="R440" s="518">
        <f>AB440</f>
        <v>47309.07</v>
      </c>
      <c r="S440" s="492" t="s">
        <v>1037</v>
      </c>
      <c r="T440" s="221"/>
      <c r="U440" s="246"/>
      <c r="V440" s="246"/>
      <c r="W440" s="221"/>
      <c r="X440" s="246"/>
      <c r="Y440" s="221"/>
      <c r="Z440" s="246"/>
      <c r="AA440" s="221"/>
      <c r="AB440" s="518">
        <f>AB443</f>
        <v>47309.07</v>
      </c>
      <c r="AC440" s="492" t="s">
        <v>1037</v>
      </c>
    </row>
    <row r="441" spans="1:29" ht="14.25" customHeight="1">
      <c r="A441" s="131" t="s">
        <v>995</v>
      </c>
      <c r="B441" s="523"/>
      <c r="C441" s="513"/>
      <c r="D441" s="361" t="s">
        <v>544</v>
      </c>
      <c r="E441" s="361" t="s">
        <v>62</v>
      </c>
      <c r="F441" s="519"/>
      <c r="G441" s="493"/>
      <c r="H441" s="214"/>
      <c r="I441" s="214" t="s">
        <v>1037</v>
      </c>
      <c r="J441" s="214"/>
      <c r="K441" s="214" t="s">
        <v>1037</v>
      </c>
      <c r="L441" s="214"/>
      <c r="M441" s="214" t="s">
        <v>1037</v>
      </c>
      <c r="N441" s="214"/>
      <c r="O441" s="214" t="s">
        <v>1037</v>
      </c>
      <c r="P441" s="519"/>
      <c r="Q441" s="493"/>
      <c r="R441" s="519"/>
      <c r="S441" s="493"/>
      <c r="T441" s="214"/>
      <c r="U441" s="214" t="s">
        <v>1037</v>
      </c>
      <c r="V441" s="214"/>
      <c r="W441" s="214" t="s">
        <v>1037</v>
      </c>
      <c r="X441" s="214"/>
      <c r="Y441" s="214" t="s">
        <v>1037</v>
      </c>
      <c r="Z441" s="214"/>
      <c r="AA441" s="214" t="s">
        <v>1037</v>
      </c>
      <c r="AB441" s="519"/>
      <c r="AC441" s="493"/>
    </row>
    <row r="442" spans="1:29" ht="22.5">
      <c r="A442" s="131" t="s">
        <v>922</v>
      </c>
      <c r="B442" s="63"/>
      <c r="C442" s="110"/>
      <c r="D442" s="366"/>
      <c r="E442" s="109"/>
      <c r="F442" s="202"/>
      <c r="G442" s="208"/>
      <c r="H442" s="208"/>
      <c r="I442" s="208"/>
      <c r="J442" s="208"/>
      <c r="K442" s="208"/>
      <c r="L442" s="208"/>
      <c r="M442" s="208"/>
      <c r="N442" s="208"/>
      <c r="O442" s="208"/>
      <c r="P442" s="202"/>
      <c r="Q442" s="208"/>
      <c r="R442" s="227"/>
      <c r="S442" s="208"/>
      <c r="T442" s="207"/>
      <c r="U442" s="208"/>
      <c r="V442" s="207"/>
      <c r="W442" s="208"/>
      <c r="X442" s="207"/>
      <c r="Y442" s="208"/>
      <c r="Z442" s="207"/>
      <c r="AA442" s="208"/>
      <c r="AB442" s="207"/>
      <c r="AC442" s="208"/>
    </row>
    <row r="443" spans="1:29" ht="14.25">
      <c r="A443" s="131" t="s">
        <v>996</v>
      </c>
      <c r="B443" s="63" t="s">
        <v>109</v>
      </c>
      <c r="C443" s="110"/>
      <c r="D443" s="366" t="s">
        <v>544</v>
      </c>
      <c r="E443" s="109" t="s">
        <v>62</v>
      </c>
      <c r="F443" s="302">
        <v>58300</v>
      </c>
      <c r="G443" s="214" t="s">
        <v>1037</v>
      </c>
      <c r="H443" s="214"/>
      <c r="I443" s="214" t="s">
        <v>1037</v>
      </c>
      <c r="J443" s="214"/>
      <c r="K443" s="214" t="s">
        <v>1037</v>
      </c>
      <c r="L443" s="214"/>
      <c r="M443" s="214" t="s">
        <v>1037</v>
      </c>
      <c r="N443" s="214"/>
      <c r="O443" s="214" t="s">
        <v>1037</v>
      </c>
      <c r="P443" s="302">
        <v>58300</v>
      </c>
      <c r="Q443" s="214" t="s">
        <v>1037</v>
      </c>
      <c r="R443" s="302">
        <f>AB443</f>
        <v>47309.07</v>
      </c>
      <c r="S443" s="214" t="s">
        <v>1037</v>
      </c>
      <c r="T443" s="238"/>
      <c r="U443" s="214" t="s">
        <v>1037</v>
      </c>
      <c r="V443" s="238"/>
      <c r="W443" s="214" t="s">
        <v>1037</v>
      </c>
      <c r="X443" s="238"/>
      <c r="Y443" s="214" t="s">
        <v>1037</v>
      </c>
      <c r="Z443" s="238"/>
      <c r="AA443" s="214" t="s">
        <v>1037</v>
      </c>
      <c r="AB443" s="302">
        <v>47309.07</v>
      </c>
      <c r="AC443" s="214" t="s">
        <v>1037</v>
      </c>
    </row>
    <row r="444" spans="1:29" ht="15" hidden="1">
      <c r="A444" s="131" t="s">
        <v>925</v>
      </c>
      <c r="B444" s="63" t="s">
        <v>110</v>
      </c>
      <c r="C444" s="110"/>
      <c r="D444" s="366" t="s">
        <v>544</v>
      </c>
      <c r="E444" s="109" t="s">
        <v>62</v>
      </c>
      <c r="F444" s="202"/>
      <c r="G444" s="214" t="s">
        <v>1037</v>
      </c>
      <c r="H444" s="214"/>
      <c r="I444" s="214" t="s">
        <v>1037</v>
      </c>
      <c r="J444" s="214"/>
      <c r="K444" s="214" t="s">
        <v>1037</v>
      </c>
      <c r="L444" s="214"/>
      <c r="M444" s="214" t="s">
        <v>1037</v>
      </c>
      <c r="N444" s="214"/>
      <c r="O444" s="214" t="s">
        <v>1037</v>
      </c>
      <c r="P444" s="202"/>
      <c r="Q444" s="214" t="s">
        <v>1037</v>
      </c>
      <c r="R444" s="245"/>
      <c r="S444" s="214" t="s">
        <v>1037</v>
      </c>
      <c r="T444" s="238"/>
      <c r="U444" s="214" t="s">
        <v>1037</v>
      </c>
      <c r="V444" s="238"/>
      <c r="W444" s="214" t="s">
        <v>1037</v>
      </c>
      <c r="X444" s="238"/>
      <c r="Y444" s="214" t="s">
        <v>1037</v>
      </c>
      <c r="Z444" s="238"/>
      <c r="AA444" s="214" t="s">
        <v>1037</v>
      </c>
      <c r="AB444" s="228"/>
      <c r="AC444" s="214" t="s">
        <v>1037</v>
      </c>
    </row>
    <row r="445" spans="1:29" ht="21">
      <c r="A445" s="134" t="s">
        <v>1289</v>
      </c>
      <c r="B445" s="65" t="s">
        <v>111</v>
      </c>
      <c r="C445" s="291"/>
      <c r="D445" s="358" t="s">
        <v>1566</v>
      </c>
      <c r="E445" s="361" t="s">
        <v>62</v>
      </c>
      <c r="F445" s="300">
        <f>P445</f>
        <v>2963000</v>
      </c>
      <c r="G445" s="214" t="s">
        <v>1037</v>
      </c>
      <c r="H445" s="214"/>
      <c r="I445" s="214" t="s">
        <v>1037</v>
      </c>
      <c r="J445" s="214"/>
      <c r="K445" s="214" t="s">
        <v>1037</v>
      </c>
      <c r="L445" s="214"/>
      <c r="M445" s="214" t="s">
        <v>1037</v>
      </c>
      <c r="N445" s="214"/>
      <c r="O445" s="214" t="s">
        <v>1037</v>
      </c>
      <c r="P445" s="300">
        <f>P446</f>
        <v>2963000</v>
      </c>
      <c r="Q445" s="214" t="s">
        <v>1037</v>
      </c>
      <c r="R445" s="300">
        <f>AB445</f>
        <v>2188749.86</v>
      </c>
      <c r="S445" s="214" t="s">
        <v>1037</v>
      </c>
      <c r="T445" s="238"/>
      <c r="U445" s="214" t="s">
        <v>1037</v>
      </c>
      <c r="V445" s="238"/>
      <c r="W445" s="214" t="s">
        <v>1037</v>
      </c>
      <c r="X445" s="238"/>
      <c r="Y445" s="214" t="s">
        <v>1037</v>
      </c>
      <c r="Z445" s="238"/>
      <c r="AA445" s="214" t="s">
        <v>1037</v>
      </c>
      <c r="AB445" s="300">
        <f>AB446</f>
        <v>2188749.86</v>
      </c>
      <c r="AC445" s="214" t="s">
        <v>1037</v>
      </c>
    </row>
    <row r="446" spans="1:29" ht="22.5">
      <c r="A446" s="131" t="s">
        <v>1291</v>
      </c>
      <c r="B446" s="496" t="s">
        <v>112</v>
      </c>
      <c r="C446" s="520"/>
      <c r="D446" s="500" t="s">
        <v>1566</v>
      </c>
      <c r="E446" s="500" t="s">
        <v>62</v>
      </c>
      <c r="F446" s="494">
        <f>P446</f>
        <v>2963000</v>
      </c>
      <c r="G446" s="492" t="s">
        <v>1037</v>
      </c>
      <c r="H446" s="208"/>
      <c r="I446" s="208"/>
      <c r="J446" s="208"/>
      <c r="K446" s="208"/>
      <c r="L446" s="208"/>
      <c r="M446" s="208"/>
      <c r="N446" s="208"/>
      <c r="O446" s="208"/>
      <c r="P446" s="494">
        <f>2265200+30409.06+115000+552390.94</f>
        <v>2963000</v>
      </c>
      <c r="Q446" s="492" t="s">
        <v>1037</v>
      </c>
      <c r="R446" s="494">
        <f>AB446</f>
        <v>2188749.86</v>
      </c>
      <c r="S446" s="492" t="s">
        <v>1037</v>
      </c>
      <c r="T446" s="207"/>
      <c r="U446" s="208"/>
      <c r="V446" s="207"/>
      <c r="W446" s="208"/>
      <c r="X446" s="207"/>
      <c r="Y446" s="208"/>
      <c r="Z446" s="207"/>
      <c r="AA446" s="208"/>
      <c r="AB446" s="494">
        <v>2188749.86</v>
      </c>
      <c r="AC446" s="492" t="s">
        <v>1037</v>
      </c>
    </row>
    <row r="447" spans="1:29" ht="14.25" customHeight="1">
      <c r="A447" s="131" t="s">
        <v>997</v>
      </c>
      <c r="B447" s="497"/>
      <c r="C447" s="521"/>
      <c r="D447" s="501"/>
      <c r="E447" s="501"/>
      <c r="F447" s="495"/>
      <c r="G447" s="493"/>
      <c r="H447" s="214"/>
      <c r="I447" s="214" t="s">
        <v>1037</v>
      </c>
      <c r="J447" s="214"/>
      <c r="K447" s="214" t="s">
        <v>1037</v>
      </c>
      <c r="L447" s="214"/>
      <c r="M447" s="214" t="s">
        <v>1037</v>
      </c>
      <c r="N447" s="214"/>
      <c r="O447" s="214" t="s">
        <v>1037</v>
      </c>
      <c r="P447" s="495"/>
      <c r="Q447" s="493"/>
      <c r="R447" s="495"/>
      <c r="S447" s="493"/>
      <c r="T447" s="238"/>
      <c r="U447" s="214" t="s">
        <v>1037</v>
      </c>
      <c r="V447" s="238"/>
      <c r="W447" s="214" t="s">
        <v>1037</v>
      </c>
      <c r="X447" s="238"/>
      <c r="Y447" s="214" t="s">
        <v>1037</v>
      </c>
      <c r="Z447" s="238"/>
      <c r="AA447" s="214" t="s">
        <v>1037</v>
      </c>
      <c r="AB447" s="495"/>
      <c r="AC447" s="493"/>
    </row>
    <row r="448" spans="1:29" ht="21" customHeight="1" hidden="1">
      <c r="A448" s="131" t="s">
        <v>925</v>
      </c>
      <c r="B448" s="63" t="s">
        <v>113</v>
      </c>
      <c r="C448" s="110"/>
      <c r="D448" s="366" t="s">
        <v>1566</v>
      </c>
      <c r="E448" s="109" t="s">
        <v>62</v>
      </c>
      <c r="F448" s="208"/>
      <c r="G448" s="208" t="s">
        <v>1037</v>
      </c>
      <c r="H448" s="208"/>
      <c r="I448" s="208" t="s">
        <v>1037</v>
      </c>
      <c r="J448" s="208"/>
      <c r="K448" s="208" t="s">
        <v>1037</v>
      </c>
      <c r="L448" s="208"/>
      <c r="M448" s="208" t="s">
        <v>1037</v>
      </c>
      <c r="N448" s="208"/>
      <c r="O448" s="208" t="s">
        <v>1037</v>
      </c>
      <c r="P448" s="208"/>
      <c r="Q448" s="208" t="s">
        <v>1037</v>
      </c>
      <c r="R448" s="227"/>
      <c r="S448" s="208" t="s">
        <v>1037</v>
      </c>
      <c r="T448" s="207"/>
      <c r="U448" s="208" t="s">
        <v>1037</v>
      </c>
      <c r="V448" s="207"/>
      <c r="W448" s="208" t="s">
        <v>1037</v>
      </c>
      <c r="X448" s="207"/>
      <c r="Y448" s="208" t="s">
        <v>1037</v>
      </c>
      <c r="Z448" s="207"/>
      <c r="AA448" s="208" t="s">
        <v>1037</v>
      </c>
      <c r="AB448" s="207"/>
      <c r="AC448" s="208" t="s">
        <v>1037</v>
      </c>
    </row>
    <row r="449" spans="1:29" ht="14.25" hidden="1">
      <c r="A449" s="134" t="s">
        <v>1294</v>
      </c>
      <c r="B449" s="133" t="s">
        <v>114</v>
      </c>
      <c r="C449" s="110"/>
      <c r="D449" s="366" t="s">
        <v>1578</v>
      </c>
      <c r="E449" s="109" t="s">
        <v>62</v>
      </c>
      <c r="F449" s="208"/>
      <c r="G449" s="208" t="s">
        <v>1037</v>
      </c>
      <c r="H449" s="208"/>
      <c r="I449" s="208" t="s">
        <v>1037</v>
      </c>
      <c r="J449" s="208"/>
      <c r="K449" s="208" t="s">
        <v>1037</v>
      </c>
      <c r="L449" s="208"/>
      <c r="M449" s="208" t="s">
        <v>1037</v>
      </c>
      <c r="N449" s="208"/>
      <c r="O449" s="208" t="s">
        <v>1037</v>
      </c>
      <c r="P449" s="208"/>
      <c r="Q449" s="208" t="s">
        <v>1037</v>
      </c>
      <c r="R449" s="227"/>
      <c r="S449" s="208" t="s">
        <v>1037</v>
      </c>
      <c r="T449" s="207"/>
      <c r="U449" s="208" t="s">
        <v>1037</v>
      </c>
      <c r="V449" s="207"/>
      <c r="W449" s="208" t="s">
        <v>1037</v>
      </c>
      <c r="X449" s="207"/>
      <c r="Y449" s="208" t="s">
        <v>1037</v>
      </c>
      <c r="Z449" s="207"/>
      <c r="AA449" s="208" t="s">
        <v>1037</v>
      </c>
      <c r="AB449" s="207"/>
      <c r="AC449" s="208" t="s">
        <v>1037</v>
      </c>
    </row>
    <row r="450" spans="1:29" ht="22.5" hidden="1">
      <c r="A450" s="131" t="s">
        <v>86</v>
      </c>
      <c r="B450" s="133"/>
      <c r="C450" s="110"/>
      <c r="D450" s="366"/>
      <c r="E450" s="109"/>
      <c r="F450" s="208"/>
      <c r="G450" s="208"/>
      <c r="H450" s="208"/>
      <c r="I450" s="208"/>
      <c r="J450" s="208"/>
      <c r="K450" s="208"/>
      <c r="L450" s="208"/>
      <c r="M450" s="208"/>
      <c r="N450" s="208"/>
      <c r="O450" s="208"/>
      <c r="P450" s="208"/>
      <c r="Q450" s="208"/>
      <c r="R450" s="227"/>
      <c r="S450" s="208"/>
      <c r="T450" s="207"/>
      <c r="U450" s="208"/>
      <c r="V450" s="207"/>
      <c r="W450" s="208"/>
      <c r="X450" s="207"/>
      <c r="Y450" s="208"/>
      <c r="Z450" s="207"/>
      <c r="AA450" s="208"/>
      <c r="AB450" s="207"/>
      <c r="AC450" s="208"/>
    </row>
    <row r="451" spans="1:29" ht="14.25" hidden="1">
      <c r="A451" s="131" t="s">
        <v>87</v>
      </c>
      <c r="B451" s="133" t="s">
        <v>115</v>
      </c>
      <c r="C451" s="110"/>
      <c r="D451" s="366" t="s">
        <v>1578</v>
      </c>
      <c r="E451" s="109" t="s">
        <v>62</v>
      </c>
      <c r="F451" s="208"/>
      <c r="G451" s="208" t="s">
        <v>1037</v>
      </c>
      <c r="H451" s="208"/>
      <c r="I451" s="208" t="s">
        <v>1037</v>
      </c>
      <c r="J451" s="208"/>
      <c r="K451" s="208" t="s">
        <v>1037</v>
      </c>
      <c r="L451" s="208"/>
      <c r="M451" s="208" t="s">
        <v>1037</v>
      </c>
      <c r="N451" s="208"/>
      <c r="O451" s="208" t="s">
        <v>1037</v>
      </c>
      <c r="P451" s="208"/>
      <c r="Q451" s="208" t="s">
        <v>1037</v>
      </c>
      <c r="R451" s="227"/>
      <c r="S451" s="208" t="s">
        <v>1037</v>
      </c>
      <c r="T451" s="207"/>
      <c r="U451" s="208" t="s">
        <v>1037</v>
      </c>
      <c r="V451" s="207"/>
      <c r="W451" s="208" t="s">
        <v>1037</v>
      </c>
      <c r="X451" s="207"/>
      <c r="Y451" s="208" t="s">
        <v>1037</v>
      </c>
      <c r="Z451" s="207"/>
      <c r="AA451" s="208" t="s">
        <v>1037</v>
      </c>
      <c r="AB451" s="207"/>
      <c r="AC451" s="208" t="s">
        <v>1037</v>
      </c>
    </row>
    <row r="452" spans="1:29" ht="14.25" hidden="1">
      <c r="A452" s="131" t="s">
        <v>925</v>
      </c>
      <c r="B452" s="133" t="s">
        <v>1401</v>
      </c>
      <c r="C452" s="110"/>
      <c r="D452" s="366" t="s">
        <v>1578</v>
      </c>
      <c r="E452" s="109" t="s">
        <v>62</v>
      </c>
      <c r="F452" s="208"/>
      <c r="G452" s="208" t="s">
        <v>1037</v>
      </c>
      <c r="H452" s="208"/>
      <c r="I452" s="208" t="s">
        <v>1037</v>
      </c>
      <c r="J452" s="208"/>
      <c r="K452" s="208" t="s">
        <v>1037</v>
      </c>
      <c r="L452" s="208"/>
      <c r="M452" s="208" t="s">
        <v>1037</v>
      </c>
      <c r="N452" s="208"/>
      <c r="O452" s="208" t="s">
        <v>1037</v>
      </c>
      <c r="P452" s="208"/>
      <c r="Q452" s="208" t="s">
        <v>1037</v>
      </c>
      <c r="R452" s="227"/>
      <c r="S452" s="208" t="s">
        <v>1037</v>
      </c>
      <c r="T452" s="207"/>
      <c r="U452" s="208" t="s">
        <v>1037</v>
      </c>
      <c r="V452" s="207"/>
      <c r="W452" s="208" t="s">
        <v>1037</v>
      </c>
      <c r="X452" s="207"/>
      <c r="Y452" s="208" t="s">
        <v>1037</v>
      </c>
      <c r="Z452" s="207"/>
      <c r="AA452" s="208" t="s">
        <v>1037</v>
      </c>
      <c r="AB452" s="207"/>
      <c r="AC452" s="208" t="s">
        <v>1037</v>
      </c>
    </row>
    <row r="453" spans="1:29" ht="21" hidden="1">
      <c r="A453" s="134" t="s">
        <v>90</v>
      </c>
      <c r="B453" s="133" t="s">
        <v>1402</v>
      </c>
      <c r="C453" s="110"/>
      <c r="D453" s="366" t="s">
        <v>703</v>
      </c>
      <c r="E453" s="109" t="s">
        <v>62</v>
      </c>
      <c r="F453" s="208"/>
      <c r="G453" s="208" t="s">
        <v>1037</v>
      </c>
      <c r="H453" s="208"/>
      <c r="I453" s="208" t="s">
        <v>1037</v>
      </c>
      <c r="J453" s="208"/>
      <c r="K453" s="208" t="s">
        <v>1037</v>
      </c>
      <c r="L453" s="208"/>
      <c r="M453" s="208" t="s">
        <v>1037</v>
      </c>
      <c r="N453" s="208"/>
      <c r="O453" s="208" t="s">
        <v>1037</v>
      </c>
      <c r="P453" s="208"/>
      <c r="Q453" s="208" t="s">
        <v>1037</v>
      </c>
      <c r="R453" s="227"/>
      <c r="S453" s="208" t="s">
        <v>1037</v>
      </c>
      <c r="T453" s="207"/>
      <c r="U453" s="208" t="s">
        <v>1037</v>
      </c>
      <c r="V453" s="207"/>
      <c r="W453" s="208" t="s">
        <v>1037</v>
      </c>
      <c r="X453" s="207"/>
      <c r="Y453" s="208" t="s">
        <v>1037</v>
      </c>
      <c r="Z453" s="207"/>
      <c r="AA453" s="208" t="s">
        <v>1037</v>
      </c>
      <c r="AB453" s="207"/>
      <c r="AC453" s="208" t="s">
        <v>1037</v>
      </c>
    </row>
    <row r="454" spans="1:29" ht="22.5" hidden="1">
      <c r="A454" s="131" t="s">
        <v>1291</v>
      </c>
      <c r="B454" s="133"/>
      <c r="C454" s="110"/>
      <c r="D454" s="366"/>
      <c r="E454" s="109"/>
      <c r="F454" s="208"/>
      <c r="G454" s="208"/>
      <c r="H454" s="208"/>
      <c r="I454" s="208"/>
      <c r="J454" s="208"/>
      <c r="K454" s="208"/>
      <c r="L454" s="208"/>
      <c r="M454" s="208"/>
      <c r="N454" s="208"/>
      <c r="O454" s="208"/>
      <c r="P454" s="208"/>
      <c r="Q454" s="208"/>
      <c r="R454" s="227"/>
      <c r="S454" s="208"/>
      <c r="T454" s="207"/>
      <c r="U454" s="208"/>
      <c r="V454" s="207"/>
      <c r="W454" s="208"/>
      <c r="X454" s="207"/>
      <c r="Y454" s="208"/>
      <c r="Z454" s="207"/>
      <c r="AA454" s="208"/>
      <c r="AB454" s="207"/>
      <c r="AC454" s="208"/>
    </row>
    <row r="455" spans="1:29" ht="22.5" hidden="1">
      <c r="A455" s="131" t="s">
        <v>92</v>
      </c>
      <c r="B455" s="133" t="s">
        <v>1403</v>
      </c>
      <c r="C455" s="110"/>
      <c r="D455" s="366" t="s">
        <v>703</v>
      </c>
      <c r="E455" s="109" t="s">
        <v>62</v>
      </c>
      <c r="F455" s="208"/>
      <c r="G455" s="208" t="s">
        <v>1037</v>
      </c>
      <c r="H455" s="208"/>
      <c r="I455" s="208" t="s">
        <v>1037</v>
      </c>
      <c r="J455" s="208"/>
      <c r="K455" s="208" t="s">
        <v>1037</v>
      </c>
      <c r="L455" s="208"/>
      <c r="M455" s="208" t="s">
        <v>1037</v>
      </c>
      <c r="N455" s="208"/>
      <c r="O455" s="208" t="s">
        <v>1037</v>
      </c>
      <c r="P455" s="208"/>
      <c r="Q455" s="208" t="s">
        <v>1037</v>
      </c>
      <c r="R455" s="227"/>
      <c r="S455" s="208" t="s">
        <v>1037</v>
      </c>
      <c r="T455" s="207"/>
      <c r="U455" s="208" t="s">
        <v>1037</v>
      </c>
      <c r="V455" s="207"/>
      <c r="W455" s="208" t="s">
        <v>1037</v>
      </c>
      <c r="X455" s="207"/>
      <c r="Y455" s="208" t="s">
        <v>1037</v>
      </c>
      <c r="Z455" s="207"/>
      <c r="AA455" s="208" t="s">
        <v>1037</v>
      </c>
      <c r="AB455" s="207"/>
      <c r="AC455" s="208" t="s">
        <v>1037</v>
      </c>
    </row>
    <row r="456" spans="1:29" ht="14.25" hidden="1">
      <c r="A456" s="131" t="s">
        <v>925</v>
      </c>
      <c r="B456" s="133" t="s">
        <v>1404</v>
      </c>
      <c r="C456" s="110"/>
      <c r="D456" s="366" t="s">
        <v>703</v>
      </c>
      <c r="E456" s="109" t="s">
        <v>62</v>
      </c>
      <c r="F456" s="208"/>
      <c r="G456" s="208" t="s">
        <v>1037</v>
      </c>
      <c r="H456" s="208"/>
      <c r="I456" s="208" t="s">
        <v>1037</v>
      </c>
      <c r="J456" s="208"/>
      <c r="K456" s="208" t="s">
        <v>1037</v>
      </c>
      <c r="L456" s="208"/>
      <c r="M456" s="208" t="s">
        <v>1037</v>
      </c>
      <c r="N456" s="208"/>
      <c r="O456" s="208" t="s">
        <v>1037</v>
      </c>
      <c r="P456" s="208"/>
      <c r="Q456" s="208" t="s">
        <v>1037</v>
      </c>
      <c r="R456" s="227"/>
      <c r="S456" s="208" t="s">
        <v>1037</v>
      </c>
      <c r="T456" s="207"/>
      <c r="U456" s="208" t="s">
        <v>1037</v>
      </c>
      <c r="V456" s="207"/>
      <c r="W456" s="208" t="s">
        <v>1037</v>
      </c>
      <c r="X456" s="207"/>
      <c r="Y456" s="208" t="s">
        <v>1037</v>
      </c>
      <c r="Z456" s="207"/>
      <c r="AA456" s="208" t="s">
        <v>1037</v>
      </c>
      <c r="AB456" s="207"/>
      <c r="AC456" s="208" t="s">
        <v>1037</v>
      </c>
    </row>
    <row r="457" spans="1:29" ht="21">
      <c r="A457" s="134" t="s">
        <v>95</v>
      </c>
      <c r="B457" s="65" t="s">
        <v>1405</v>
      </c>
      <c r="C457" s="291"/>
      <c r="D457" s="358" t="s">
        <v>99</v>
      </c>
      <c r="E457" s="361" t="s">
        <v>62</v>
      </c>
      <c r="F457" s="300">
        <f>SUM(F458)</f>
        <v>332560.68</v>
      </c>
      <c r="G457" s="214" t="s">
        <v>1037</v>
      </c>
      <c r="H457" s="214"/>
      <c r="I457" s="214" t="s">
        <v>1037</v>
      </c>
      <c r="J457" s="214"/>
      <c r="K457" s="214" t="s">
        <v>1037</v>
      </c>
      <c r="L457" s="214"/>
      <c r="M457" s="214" t="s">
        <v>1037</v>
      </c>
      <c r="N457" s="214"/>
      <c r="O457" s="214" t="s">
        <v>1037</v>
      </c>
      <c r="P457" s="300">
        <f>SUM(P458)</f>
        <v>332560.68</v>
      </c>
      <c r="Q457" s="214" t="s">
        <v>1037</v>
      </c>
      <c r="R457" s="300">
        <f>R458</f>
        <v>369056.89</v>
      </c>
      <c r="S457" s="214" t="s">
        <v>1037</v>
      </c>
      <c r="T457" s="238"/>
      <c r="U457" s="214" t="s">
        <v>1037</v>
      </c>
      <c r="V457" s="238"/>
      <c r="W457" s="214" t="s">
        <v>1037</v>
      </c>
      <c r="X457" s="238"/>
      <c r="Y457" s="214" t="s">
        <v>1037</v>
      </c>
      <c r="Z457" s="238"/>
      <c r="AA457" s="214" t="s">
        <v>1037</v>
      </c>
      <c r="AB457" s="300">
        <f>AB458</f>
        <v>369056.89</v>
      </c>
      <c r="AC457" s="214" t="s">
        <v>1037</v>
      </c>
    </row>
    <row r="458" spans="1:29" ht="22.5">
      <c r="A458" s="131" t="s">
        <v>998</v>
      </c>
      <c r="B458" s="496" t="s">
        <v>1406</v>
      </c>
      <c r="C458" s="520"/>
      <c r="D458" s="500" t="s">
        <v>99</v>
      </c>
      <c r="E458" s="500" t="s">
        <v>62</v>
      </c>
      <c r="F458" s="494">
        <f>SUM(P458)</f>
        <v>332560.68</v>
      </c>
      <c r="G458" s="492" t="s">
        <v>1037</v>
      </c>
      <c r="H458" s="214"/>
      <c r="I458" s="214"/>
      <c r="J458" s="214"/>
      <c r="K458" s="214"/>
      <c r="L458" s="214"/>
      <c r="M458" s="214"/>
      <c r="N458" s="214"/>
      <c r="O458" s="214"/>
      <c r="P458" s="494">
        <f>147000+185560.68</f>
        <v>332560.68</v>
      </c>
      <c r="Q458" s="492" t="s">
        <v>1037</v>
      </c>
      <c r="R458" s="494">
        <f>AB458</f>
        <v>369056.89</v>
      </c>
      <c r="S458" s="492" t="s">
        <v>1037</v>
      </c>
      <c r="T458" s="238"/>
      <c r="U458" s="214"/>
      <c r="V458" s="238"/>
      <c r="W458" s="214"/>
      <c r="X458" s="238"/>
      <c r="Y458" s="214"/>
      <c r="Z458" s="238"/>
      <c r="AA458" s="214"/>
      <c r="AB458" s="494">
        <v>369056.89</v>
      </c>
      <c r="AC458" s="492" t="s">
        <v>1037</v>
      </c>
    </row>
    <row r="459" spans="1:29" ht="14.25" customHeight="1">
      <c r="A459" s="131" t="s">
        <v>104</v>
      </c>
      <c r="B459" s="497"/>
      <c r="C459" s="521"/>
      <c r="D459" s="501"/>
      <c r="E459" s="501"/>
      <c r="F459" s="495"/>
      <c r="G459" s="493"/>
      <c r="H459" s="214"/>
      <c r="I459" s="214" t="s">
        <v>1037</v>
      </c>
      <c r="J459" s="214"/>
      <c r="K459" s="214" t="s">
        <v>1037</v>
      </c>
      <c r="L459" s="214"/>
      <c r="M459" s="214" t="s">
        <v>1037</v>
      </c>
      <c r="N459" s="214"/>
      <c r="O459" s="214" t="s">
        <v>1037</v>
      </c>
      <c r="P459" s="495"/>
      <c r="Q459" s="493"/>
      <c r="R459" s="495"/>
      <c r="S459" s="493"/>
      <c r="T459" s="238"/>
      <c r="U459" s="214" t="s">
        <v>1037</v>
      </c>
      <c r="V459" s="238"/>
      <c r="W459" s="214" t="s">
        <v>1037</v>
      </c>
      <c r="X459" s="238"/>
      <c r="Y459" s="214" t="s">
        <v>1037</v>
      </c>
      <c r="Z459" s="238"/>
      <c r="AA459" s="214" t="s">
        <v>1037</v>
      </c>
      <c r="AB459" s="495"/>
      <c r="AC459" s="493"/>
    </row>
    <row r="460" spans="1:29" ht="15" hidden="1">
      <c r="A460" s="131" t="s">
        <v>925</v>
      </c>
      <c r="B460" s="63" t="s">
        <v>1407</v>
      </c>
      <c r="C460" s="110"/>
      <c r="D460" s="366" t="s">
        <v>99</v>
      </c>
      <c r="E460" s="109" t="s">
        <v>62</v>
      </c>
      <c r="F460" s="202"/>
      <c r="G460" s="208" t="s">
        <v>1037</v>
      </c>
      <c r="H460" s="208"/>
      <c r="I460" s="208" t="s">
        <v>1037</v>
      </c>
      <c r="J460" s="208"/>
      <c r="K460" s="208" t="s">
        <v>1037</v>
      </c>
      <c r="L460" s="208"/>
      <c r="M460" s="208" t="s">
        <v>1037</v>
      </c>
      <c r="N460" s="208"/>
      <c r="O460" s="208" t="s">
        <v>1037</v>
      </c>
      <c r="P460" s="208"/>
      <c r="Q460" s="208" t="s">
        <v>1037</v>
      </c>
      <c r="R460" s="227"/>
      <c r="S460" s="208" t="s">
        <v>1037</v>
      </c>
      <c r="T460" s="207"/>
      <c r="U460" s="208" t="s">
        <v>1037</v>
      </c>
      <c r="V460" s="207"/>
      <c r="W460" s="208" t="s">
        <v>1037</v>
      </c>
      <c r="X460" s="207"/>
      <c r="Y460" s="208" t="s">
        <v>1037</v>
      </c>
      <c r="Z460" s="207"/>
      <c r="AA460" s="208" t="s">
        <v>1037</v>
      </c>
      <c r="AB460" s="207"/>
      <c r="AC460" s="208" t="s">
        <v>1037</v>
      </c>
    </row>
    <row r="461" spans="1:29" ht="15">
      <c r="A461" s="134" t="s">
        <v>101</v>
      </c>
      <c r="B461" s="65" t="s">
        <v>1408</v>
      </c>
      <c r="C461" s="291"/>
      <c r="D461" s="358" t="s">
        <v>61</v>
      </c>
      <c r="E461" s="361" t="s">
        <v>62</v>
      </c>
      <c r="F461" s="300">
        <f>P461</f>
        <v>95700</v>
      </c>
      <c r="G461" s="208" t="s">
        <v>1037</v>
      </c>
      <c r="H461" s="208"/>
      <c r="I461" s="208" t="s">
        <v>1037</v>
      </c>
      <c r="J461" s="208"/>
      <c r="K461" s="208" t="s">
        <v>1037</v>
      </c>
      <c r="L461" s="208"/>
      <c r="M461" s="208" t="s">
        <v>1037</v>
      </c>
      <c r="N461" s="208"/>
      <c r="O461" s="208" t="s">
        <v>1037</v>
      </c>
      <c r="P461" s="300">
        <f>SUM(РАСХОДЫ!K196)</f>
        <v>95700</v>
      </c>
      <c r="Q461" s="208" t="s">
        <v>1037</v>
      </c>
      <c r="R461" s="300">
        <f>AB461</f>
        <v>77260</v>
      </c>
      <c r="S461" s="208" t="s">
        <v>1037</v>
      </c>
      <c r="T461" s="207"/>
      <c r="U461" s="208" t="s">
        <v>1037</v>
      </c>
      <c r="V461" s="207"/>
      <c r="W461" s="208" t="s">
        <v>1037</v>
      </c>
      <c r="X461" s="207"/>
      <c r="Y461" s="208" t="s">
        <v>1037</v>
      </c>
      <c r="Z461" s="207"/>
      <c r="AA461" s="208" t="s">
        <v>1037</v>
      </c>
      <c r="AB461" s="300">
        <f>РАСХОДЫ!L196</f>
        <v>77260</v>
      </c>
      <c r="AC461" s="208" t="s">
        <v>1037</v>
      </c>
    </row>
    <row r="462" spans="1:29" ht="22.5">
      <c r="A462" s="131" t="s">
        <v>103</v>
      </c>
      <c r="B462" s="496" t="s">
        <v>1409</v>
      </c>
      <c r="C462" s="498"/>
      <c r="D462" s="500" t="s">
        <v>61</v>
      </c>
      <c r="E462" s="500" t="s">
        <v>62</v>
      </c>
      <c r="F462" s="494"/>
      <c r="G462" s="492" t="s">
        <v>1037</v>
      </c>
      <c r="H462" s="214"/>
      <c r="I462" s="214"/>
      <c r="J462" s="214"/>
      <c r="K462" s="214"/>
      <c r="L462" s="214"/>
      <c r="M462" s="214"/>
      <c r="N462" s="214"/>
      <c r="O462" s="214"/>
      <c r="P462" s="494"/>
      <c r="Q462" s="492" t="s">
        <v>1037</v>
      </c>
      <c r="R462" s="494"/>
      <c r="S462" s="492" t="s">
        <v>1037</v>
      </c>
      <c r="T462" s="238"/>
      <c r="U462" s="214"/>
      <c r="V462" s="238"/>
      <c r="W462" s="214"/>
      <c r="X462" s="238"/>
      <c r="Y462" s="214"/>
      <c r="Z462" s="238"/>
      <c r="AA462" s="214"/>
      <c r="AB462" s="494"/>
      <c r="AC462" s="492" t="s">
        <v>1037</v>
      </c>
    </row>
    <row r="463" spans="1:29" ht="14.25">
      <c r="A463" s="131" t="s">
        <v>104</v>
      </c>
      <c r="B463" s="497"/>
      <c r="C463" s="499"/>
      <c r="D463" s="501"/>
      <c r="E463" s="501"/>
      <c r="F463" s="495"/>
      <c r="G463" s="493"/>
      <c r="H463" s="214"/>
      <c r="I463" s="214" t="s">
        <v>1037</v>
      </c>
      <c r="J463" s="214"/>
      <c r="K463" s="214" t="s">
        <v>1037</v>
      </c>
      <c r="L463" s="214"/>
      <c r="M463" s="214" t="s">
        <v>1037</v>
      </c>
      <c r="N463" s="214"/>
      <c r="O463" s="214" t="s">
        <v>1037</v>
      </c>
      <c r="P463" s="495"/>
      <c r="Q463" s="493"/>
      <c r="R463" s="495"/>
      <c r="S463" s="493"/>
      <c r="T463" s="238"/>
      <c r="U463" s="214" t="s">
        <v>1037</v>
      </c>
      <c r="V463" s="238"/>
      <c r="W463" s="214" t="s">
        <v>1037</v>
      </c>
      <c r="X463" s="238"/>
      <c r="Y463" s="214" t="s">
        <v>1037</v>
      </c>
      <c r="Z463" s="238"/>
      <c r="AA463" s="214" t="s">
        <v>1037</v>
      </c>
      <c r="AB463" s="495"/>
      <c r="AC463" s="493"/>
    </row>
    <row r="464" spans="1:29" ht="14.25" hidden="1">
      <c r="A464" s="131" t="s">
        <v>925</v>
      </c>
      <c r="B464" s="133" t="s">
        <v>1410</v>
      </c>
      <c r="C464" s="110"/>
      <c r="D464" s="366" t="s">
        <v>61</v>
      </c>
      <c r="E464" s="109" t="s">
        <v>62</v>
      </c>
      <c r="F464" s="208"/>
      <c r="G464" s="208" t="s">
        <v>1037</v>
      </c>
      <c r="H464" s="208"/>
      <c r="I464" s="208" t="s">
        <v>1037</v>
      </c>
      <c r="J464" s="208"/>
      <c r="K464" s="208" t="s">
        <v>1037</v>
      </c>
      <c r="L464" s="208"/>
      <c r="M464" s="208" t="s">
        <v>1037</v>
      </c>
      <c r="N464" s="208"/>
      <c r="O464" s="208" t="s">
        <v>1037</v>
      </c>
      <c r="P464" s="208"/>
      <c r="Q464" s="208" t="s">
        <v>1037</v>
      </c>
      <c r="R464" s="227"/>
      <c r="S464" s="208" t="s">
        <v>1037</v>
      </c>
      <c r="T464" s="207"/>
      <c r="U464" s="208" t="s">
        <v>1037</v>
      </c>
      <c r="V464" s="207"/>
      <c r="W464" s="208" t="s">
        <v>1037</v>
      </c>
      <c r="X464" s="207"/>
      <c r="Y464" s="208" t="s">
        <v>1037</v>
      </c>
      <c r="Z464" s="207"/>
      <c r="AA464" s="208" t="s">
        <v>1037</v>
      </c>
      <c r="AB464" s="207"/>
      <c r="AC464" s="208" t="s">
        <v>1037</v>
      </c>
    </row>
    <row r="465" spans="1:29" ht="45">
      <c r="A465" s="132" t="s">
        <v>1411</v>
      </c>
      <c r="B465" s="65" t="s">
        <v>511</v>
      </c>
      <c r="C465" s="124"/>
      <c r="D465" s="358" t="s">
        <v>61</v>
      </c>
      <c r="E465" s="358" t="s">
        <v>62</v>
      </c>
      <c r="F465" s="300">
        <f>P465</f>
        <v>-3373064.5500000003</v>
      </c>
      <c r="G465" s="214" t="s">
        <v>1037</v>
      </c>
      <c r="H465" s="238"/>
      <c r="I465" s="214" t="s">
        <v>1037</v>
      </c>
      <c r="J465" s="238"/>
      <c r="K465" s="214" t="s">
        <v>1037</v>
      </c>
      <c r="L465" s="238"/>
      <c r="M465" s="214" t="s">
        <v>1037</v>
      </c>
      <c r="N465" s="238"/>
      <c r="O465" s="214" t="s">
        <v>1037</v>
      </c>
      <c r="P465" s="300">
        <f>P468+P493+P511+P461+P435-377187.31-114436.69</f>
        <v>-3373064.5500000003</v>
      </c>
      <c r="Q465" s="208" t="s">
        <v>1037</v>
      </c>
      <c r="R465" s="208" t="s">
        <v>1037</v>
      </c>
      <c r="S465" s="208" t="s">
        <v>1037</v>
      </c>
      <c r="T465" s="208" t="s">
        <v>1037</v>
      </c>
      <c r="U465" s="208" t="s">
        <v>1037</v>
      </c>
      <c r="V465" s="208" t="s">
        <v>1037</v>
      </c>
      <c r="W465" s="208" t="s">
        <v>1037</v>
      </c>
      <c r="X465" s="208" t="s">
        <v>1037</v>
      </c>
      <c r="Y465" s="208" t="s">
        <v>1037</v>
      </c>
      <c r="Z465" s="208" t="s">
        <v>1037</v>
      </c>
      <c r="AA465" s="208" t="s">
        <v>1037</v>
      </c>
      <c r="AB465" s="208" t="s">
        <v>1037</v>
      </c>
      <c r="AC465" s="208" t="s">
        <v>1037</v>
      </c>
    </row>
    <row r="466" spans="1:29" ht="12.75" customHeight="1">
      <c r="A466" s="114" t="s">
        <v>512</v>
      </c>
      <c r="B466" s="496" t="s">
        <v>513</v>
      </c>
      <c r="C466" s="498"/>
      <c r="D466" s="500" t="s">
        <v>61</v>
      </c>
      <c r="E466" s="371"/>
      <c r="F466" s="494">
        <f>P466</f>
        <v>-2571021.82</v>
      </c>
      <c r="G466" s="492" t="s">
        <v>1037</v>
      </c>
      <c r="H466" s="492"/>
      <c r="I466" s="492" t="s">
        <v>1037</v>
      </c>
      <c r="J466" s="492"/>
      <c r="K466" s="492" t="s">
        <v>1037</v>
      </c>
      <c r="L466" s="492"/>
      <c r="M466" s="492" t="s">
        <v>1037</v>
      </c>
      <c r="N466" s="492"/>
      <c r="O466" s="492" t="s">
        <v>1037</v>
      </c>
      <c r="P466" s="518">
        <f>P470+P494+P512+P435-377187.31</f>
        <v>-2571021.82</v>
      </c>
      <c r="Q466" s="514" t="s">
        <v>1037</v>
      </c>
      <c r="R466" s="514" t="s">
        <v>1037</v>
      </c>
      <c r="S466" s="514" t="s">
        <v>1037</v>
      </c>
      <c r="T466" s="514" t="s">
        <v>1037</v>
      </c>
      <c r="U466" s="514" t="s">
        <v>1037</v>
      </c>
      <c r="V466" s="514" t="s">
        <v>1037</v>
      </c>
      <c r="W466" s="514" t="s">
        <v>1037</v>
      </c>
      <c r="X466" s="514" t="s">
        <v>1037</v>
      </c>
      <c r="Y466" s="514" t="s">
        <v>1037</v>
      </c>
      <c r="Z466" s="514" t="s">
        <v>1037</v>
      </c>
      <c r="AA466" s="514" t="s">
        <v>1037</v>
      </c>
      <c r="AB466" s="514" t="s">
        <v>1037</v>
      </c>
      <c r="AC466" s="514" t="s">
        <v>1037</v>
      </c>
    </row>
    <row r="467" spans="1:29" ht="12.75" customHeight="1">
      <c r="A467" s="136" t="s">
        <v>514</v>
      </c>
      <c r="B467" s="497"/>
      <c r="C467" s="499"/>
      <c r="D467" s="501"/>
      <c r="E467" s="351" t="s">
        <v>67</v>
      </c>
      <c r="F467" s="495"/>
      <c r="G467" s="493"/>
      <c r="H467" s="493"/>
      <c r="I467" s="493"/>
      <c r="J467" s="493"/>
      <c r="K467" s="493"/>
      <c r="L467" s="493"/>
      <c r="M467" s="493"/>
      <c r="N467" s="493"/>
      <c r="O467" s="493"/>
      <c r="P467" s="519"/>
      <c r="Q467" s="515"/>
      <c r="R467" s="515"/>
      <c r="S467" s="515"/>
      <c r="T467" s="515"/>
      <c r="U467" s="515"/>
      <c r="V467" s="515"/>
      <c r="W467" s="515"/>
      <c r="X467" s="515"/>
      <c r="Y467" s="515"/>
      <c r="Z467" s="515"/>
      <c r="AA467" s="515"/>
      <c r="AB467" s="515"/>
      <c r="AC467" s="515"/>
    </row>
    <row r="468" spans="1:29" ht="12.75" customHeight="1">
      <c r="A468" s="137" t="s">
        <v>753</v>
      </c>
      <c r="B468" s="496" t="s">
        <v>515</v>
      </c>
      <c r="C468" s="555"/>
      <c r="D468" s="526" t="s">
        <v>61</v>
      </c>
      <c r="E468" s="382"/>
      <c r="F468" s="494">
        <f>F417+F443-364006.73-108594.49</f>
        <v>-221301.21999999997</v>
      </c>
      <c r="G468" s="492" t="s">
        <v>1037</v>
      </c>
      <c r="H468" s="492"/>
      <c r="I468" s="492" t="s">
        <v>1037</v>
      </c>
      <c r="J468" s="492"/>
      <c r="K468" s="492" t="s">
        <v>1037</v>
      </c>
      <c r="L468" s="492"/>
      <c r="M468" s="492" t="s">
        <v>1037</v>
      </c>
      <c r="N468" s="492"/>
      <c r="O468" s="492" t="s">
        <v>1037</v>
      </c>
      <c r="P468" s="518">
        <f>P417+P443-364006.73-108594.49</f>
        <v>-221301.21999999997</v>
      </c>
      <c r="Q468" s="514" t="s">
        <v>1037</v>
      </c>
      <c r="R468" s="514" t="s">
        <v>1037</v>
      </c>
      <c r="S468" s="514" t="s">
        <v>1037</v>
      </c>
      <c r="T468" s="514" t="s">
        <v>1037</v>
      </c>
      <c r="U468" s="514" t="s">
        <v>1037</v>
      </c>
      <c r="V468" s="514" t="s">
        <v>1037</v>
      </c>
      <c r="W468" s="514" t="s">
        <v>1037</v>
      </c>
      <c r="X468" s="514" t="s">
        <v>1037</v>
      </c>
      <c r="Y468" s="514" t="s">
        <v>1037</v>
      </c>
      <c r="Z468" s="514" t="s">
        <v>1037</v>
      </c>
      <c r="AA468" s="514" t="s">
        <v>1037</v>
      </c>
      <c r="AB468" s="514" t="s">
        <v>1037</v>
      </c>
      <c r="AC468" s="514" t="s">
        <v>1037</v>
      </c>
    </row>
    <row r="469" spans="1:29" ht="12.75" customHeight="1">
      <c r="A469" s="134" t="s">
        <v>1296</v>
      </c>
      <c r="B469" s="497"/>
      <c r="C469" s="556"/>
      <c r="D469" s="527"/>
      <c r="E469" s="383" t="s">
        <v>62</v>
      </c>
      <c r="F469" s="495"/>
      <c r="G469" s="493"/>
      <c r="H469" s="493"/>
      <c r="I469" s="493"/>
      <c r="J469" s="493"/>
      <c r="K469" s="493"/>
      <c r="L469" s="493"/>
      <c r="M469" s="493"/>
      <c r="N469" s="493"/>
      <c r="O469" s="493"/>
      <c r="P469" s="519"/>
      <c r="Q469" s="515"/>
      <c r="R469" s="515"/>
      <c r="S469" s="515"/>
      <c r="T469" s="515"/>
      <c r="U469" s="515"/>
      <c r="V469" s="515"/>
      <c r="W469" s="515"/>
      <c r="X469" s="515"/>
      <c r="Y469" s="515"/>
      <c r="Z469" s="515"/>
      <c r="AA469" s="515"/>
      <c r="AB469" s="515"/>
      <c r="AC469" s="515"/>
    </row>
    <row r="470" spans="1:29" ht="12.75" customHeight="1">
      <c r="A470" s="114" t="s">
        <v>1297</v>
      </c>
      <c r="B470" s="496" t="s">
        <v>1298</v>
      </c>
      <c r="C470" s="498"/>
      <c r="D470" s="500" t="s">
        <v>61</v>
      </c>
      <c r="E470" s="371"/>
      <c r="F470" s="494">
        <f>F417-364006.73</f>
        <v>-171006.72999999998</v>
      </c>
      <c r="G470" s="492" t="s">
        <v>1037</v>
      </c>
      <c r="H470" s="492"/>
      <c r="I470" s="492" t="s">
        <v>1037</v>
      </c>
      <c r="J470" s="492"/>
      <c r="K470" s="492" t="s">
        <v>1037</v>
      </c>
      <c r="L470" s="492"/>
      <c r="M470" s="492" t="s">
        <v>1037</v>
      </c>
      <c r="N470" s="492"/>
      <c r="O470" s="492" t="s">
        <v>1037</v>
      </c>
      <c r="P470" s="518">
        <f>P417-364006.73</f>
        <v>-171006.72999999998</v>
      </c>
      <c r="Q470" s="514" t="s">
        <v>1037</v>
      </c>
      <c r="R470" s="514" t="s">
        <v>1037</v>
      </c>
      <c r="S470" s="514" t="s">
        <v>1037</v>
      </c>
      <c r="T470" s="514" t="s">
        <v>1037</v>
      </c>
      <c r="U470" s="514" t="s">
        <v>1037</v>
      </c>
      <c r="V470" s="514" t="s">
        <v>1037</v>
      </c>
      <c r="W470" s="514" t="s">
        <v>1037</v>
      </c>
      <c r="X470" s="514" t="s">
        <v>1037</v>
      </c>
      <c r="Y470" s="514" t="s">
        <v>1037</v>
      </c>
      <c r="Z470" s="514" t="s">
        <v>1037</v>
      </c>
      <c r="AA470" s="514" t="s">
        <v>1037</v>
      </c>
      <c r="AB470" s="514" t="s">
        <v>1037</v>
      </c>
      <c r="AC470" s="514" t="s">
        <v>1037</v>
      </c>
    </row>
    <row r="471" spans="1:29" ht="12.75" customHeight="1">
      <c r="A471" s="136" t="s">
        <v>514</v>
      </c>
      <c r="B471" s="497"/>
      <c r="C471" s="499"/>
      <c r="D471" s="501"/>
      <c r="E471" s="351" t="s">
        <v>67</v>
      </c>
      <c r="F471" s="495"/>
      <c r="G471" s="493"/>
      <c r="H471" s="493"/>
      <c r="I471" s="493"/>
      <c r="J471" s="493"/>
      <c r="K471" s="493"/>
      <c r="L471" s="493"/>
      <c r="M471" s="493"/>
      <c r="N471" s="493"/>
      <c r="O471" s="493"/>
      <c r="P471" s="519"/>
      <c r="Q471" s="515"/>
      <c r="R471" s="515"/>
      <c r="S471" s="515"/>
      <c r="T471" s="515"/>
      <c r="U471" s="515"/>
      <c r="V471" s="515"/>
      <c r="W471" s="515"/>
      <c r="X471" s="515"/>
      <c r="Y471" s="515"/>
      <c r="Z471" s="515"/>
      <c r="AA471" s="515"/>
      <c r="AB471" s="515"/>
      <c r="AC471" s="515"/>
    </row>
    <row r="472" spans="1:29" ht="42" customHeight="1" hidden="1">
      <c r="A472" s="134" t="s">
        <v>1299</v>
      </c>
      <c r="B472" s="63" t="s">
        <v>1300</v>
      </c>
      <c r="C472" s="90"/>
      <c r="D472" s="366" t="s">
        <v>61</v>
      </c>
      <c r="E472" s="366" t="s">
        <v>62</v>
      </c>
      <c r="F472" s="207"/>
      <c r="G472" s="208" t="s">
        <v>1037</v>
      </c>
      <c r="H472" s="207"/>
      <c r="I472" s="208" t="s">
        <v>1037</v>
      </c>
      <c r="J472" s="207"/>
      <c r="K472" s="208" t="s">
        <v>1037</v>
      </c>
      <c r="L472" s="207"/>
      <c r="M472" s="208" t="s">
        <v>1037</v>
      </c>
      <c r="N472" s="207"/>
      <c r="O472" s="208" t="s">
        <v>1037</v>
      </c>
      <c r="P472" s="207"/>
      <c r="Q472" s="208" t="s">
        <v>1037</v>
      </c>
      <c r="R472" s="208" t="s">
        <v>1037</v>
      </c>
      <c r="S472" s="208" t="s">
        <v>1037</v>
      </c>
      <c r="T472" s="208" t="s">
        <v>1037</v>
      </c>
      <c r="U472" s="208" t="s">
        <v>1037</v>
      </c>
      <c r="V472" s="208" t="s">
        <v>1037</v>
      </c>
      <c r="W472" s="208" t="s">
        <v>1037</v>
      </c>
      <c r="X472" s="208" t="s">
        <v>1037</v>
      </c>
      <c r="Y472" s="208" t="s">
        <v>1037</v>
      </c>
      <c r="Z472" s="208" t="s">
        <v>1037</v>
      </c>
      <c r="AA472" s="208" t="s">
        <v>1037</v>
      </c>
      <c r="AB472" s="208" t="s">
        <v>1037</v>
      </c>
      <c r="AC472" s="208" t="s">
        <v>1037</v>
      </c>
    </row>
    <row r="473" spans="1:29" ht="12.75" customHeight="1" hidden="1">
      <c r="A473" s="114" t="s">
        <v>1301</v>
      </c>
      <c r="B473" s="496" t="s">
        <v>1302</v>
      </c>
      <c r="C473" s="90"/>
      <c r="D473" s="500" t="s">
        <v>61</v>
      </c>
      <c r="E473" s="371"/>
      <c r="F473" s="514"/>
      <c r="G473" s="514" t="s">
        <v>1037</v>
      </c>
      <c r="H473" s="514"/>
      <c r="I473" s="514" t="s">
        <v>1037</v>
      </c>
      <c r="J473" s="514"/>
      <c r="K473" s="514" t="s">
        <v>1037</v>
      </c>
      <c r="L473" s="514"/>
      <c r="M473" s="514" t="s">
        <v>1037</v>
      </c>
      <c r="N473" s="514"/>
      <c r="O473" s="514" t="s">
        <v>1037</v>
      </c>
      <c r="P473" s="514"/>
      <c r="Q473" s="514" t="s">
        <v>1037</v>
      </c>
      <c r="R473" s="514" t="s">
        <v>1037</v>
      </c>
      <c r="S473" s="514" t="s">
        <v>1037</v>
      </c>
      <c r="T473" s="514" t="s">
        <v>1037</v>
      </c>
      <c r="U473" s="514" t="s">
        <v>1037</v>
      </c>
      <c r="V473" s="514" t="s">
        <v>1037</v>
      </c>
      <c r="W473" s="514" t="s">
        <v>1037</v>
      </c>
      <c r="X473" s="514" t="s">
        <v>1037</v>
      </c>
      <c r="Y473" s="514" t="s">
        <v>1037</v>
      </c>
      <c r="Z473" s="514" t="s">
        <v>1037</v>
      </c>
      <c r="AA473" s="514" t="s">
        <v>1037</v>
      </c>
      <c r="AB473" s="514" t="s">
        <v>1037</v>
      </c>
      <c r="AC473" s="514" t="s">
        <v>1037</v>
      </c>
    </row>
    <row r="474" spans="1:29" ht="12.75" customHeight="1" hidden="1">
      <c r="A474" s="136" t="s">
        <v>514</v>
      </c>
      <c r="B474" s="497"/>
      <c r="C474" s="90"/>
      <c r="D474" s="501"/>
      <c r="E474" s="351" t="s">
        <v>67</v>
      </c>
      <c r="F474" s="515"/>
      <c r="G474" s="515"/>
      <c r="H474" s="515"/>
      <c r="I474" s="515"/>
      <c r="J474" s="515"/>
      <c r="K474" s="515"/>
      <c r="L474" s="515"/>
      <c r="M474" s="515"/>
      <c r="N474" s="515"/>
      <c r="O474" s="515"/>
      <c r="P474" s="515"/>
      <c r="Q474" s="515"/>
      <c r="R474" s="515"/>
      <c r="S474" s="515"/>
      <c r="T474" s="515"/>
      <c r="U474" s="515"/>
      <c r="V474" s="515"/>
      <c r="W474" s="515"/>
      <c r="X474" s="515"/>
      <c r="Y474" s="515"/>
      <c r="Z474" s="515"/>
      <c r="AA474" s="515"/>
      <c r="AB474" s="515"/>
      <c r="AC474" s="515"/>
    </row>
    <row r="475" spans="1:29" ht="42" customHeight="1" hidden="1">
      <c r="A475" s="134" t="s">
        <v>1303</v>
      </c>
      <c r="B475" s="63" t="s">
        <v>1304</v>
      </c>
      <c r="C475" s="90"/>
      <c r="D475" s="366" t="s">
        <v>61</v>
      </c>
      <c r="E475" s="366" t="s">
        <v>62</v>
      </c>
      <c r="F475" s="207"/>
      <c r="G475" s="207" t="s">
        <v>1037</v>
      </c>
      <c r="H475" s="207"/>
      <c r="I475" s="207" t="s">
        <v>1037</v>
      </c>
      <c r="J475" s="207"/>
      <c r="K475" s="207" t="s">
        <v>1037</v>
      </c>
      <c r="L475" s="207"/>
      <c r="M475" s="207" t="s">
        <v>1037</v>
      </c>
      <c r="N475" s="207"/>
      <c r="O475" s="207" t="s">
        <v>1037</v>
      </c>
      <c r="P475" s="207"/>
      <c r="Q475" s="207" t="s">
        <v>1037</v>
      </c>
      <c r="R475" s="207" t="s">
        <v>1037</v>
      </c>
      <c r="S475" s="207" t="s">
        <v>1037</v>
      </c>
      <c r="T475" s="207" t="s">
        <v>1037</v>
      </c>
      <c r="U475" s="207" t="s">
        <v>1037</v>
      </c>
      <c r="V475" s="207" t="s">
        <v>1037</v>
      </c>
      <c r="W475" s="207" t="s">
        <v>1037</v>
      </c>
      <c r="X475" s="207" t="s">
        <v>1037</v>
      </c>
      <c r="Y475" s="207" t="s">
        <v>1037</v>
      </c>
      <c r="Z475" s="207" t="s">
        <v>1037</v>
      </c>
      <c r="AA475" s="207" t="s">
        <v>1037</v>
      </c>
      <c r="AB475" s="207" t="s">
        <v>1037</v>
      </c>
      <c r="AC475" s="207" t="s">
        <v>1037</v>
      </c>
    </row>
    <row r="476" spans="1:29" ht="14.25" customHeight="1" hidden="1">
      <c r="A476" s="114" t="s">
        <v>1301</v>
      </c>
      <c r="B476" s="138"/>
      <c r="C476" s="76"/>
      <c r="D476" s="500" t="s">
        <v>61</v>
      </c>
      <c r="E476" s="362"/>
      <c r="F476" s="247"/>
      <c r="G476" s="213"/>
      <c r="H476" s="247"/>
      <c r="I476" s="247"/>
      <c r="J476" s="213"/>
      <c r="K476" s="247"/>
      <c r="L476" s="247"/>
      <c r="M476" s="213"/>
      <c r="N476" s="247"/>
      <c r="O476" s="247"/>
      <c r="P476" s="213"/>
      <c r="Q476" s="247"/>
      <c r="R476" s="514" t="s">
        <v>1037</v>
      </c>
      <c r="S476" s="514" t="s">
        <v>1037</v>
      </c>
      <c r="T476" s="514" t="s">
        <v>1037</v>
      </c>
      <c r="U476" s="514" t="s">
        <v>1037</v>
      </c>
      <c r="V476" s="514" t="s">
        <v>1037</v>
      </c>
      <c r="W476" s="514" t="s">
        <v>1037</v>
      </c>
      <c r="X476" s="514" t="s">
        <v>1037</v>
      </c>
      <c r="Y476" s="514" t="s">
        <v>1037</v>
      </c>
      <c r="Z476" s="514" t="s">
        <v>1037</v>
      </c>
      <c r="AA476" s="514" t="s">
        <v>1037</v>
      </c>
      <c r="AB476" s="514" t="s">
        <v>1037</v>
      </c>
      <c r="AC476" s="514" t="s">
        <v>1037</v>
      </c>
    </row>
    <row r="477" spans="1:29" ht="14.25" customHeight="1" hidden="1">
      <c r="A477" s="136" t="s">
        <v>514</v>
      </c>
      <c r="B477" s="66" t="s">
        <v>1305</v>
      </c>
      <c r="C477" s="107"/>
      <c r="D477" s="501"/>
      <c r="E477" s="351" t="s">
        <v>67</v>
      </c>
      <c r="F477" s="208"/>
      <c r="G477" s="208" t="s">
        <v>1037</v>
      </c>
      <c r="H477" s="208"/>
      <c r="I477" s="208" t="s">
        <v>1037</v>
      </c>
      <c r="J477" s="208"/>
      <c r="K477" s="208" t="s">
        <v>1037</v>
      </c>
      <c r="L477" s="208"/>
      <c r="M477" s="208" t="s">
        <v>1037</v>
      </c>
      <c r="N477" s="208"/>
      <c r="O477" s="208" t="s">
        <v>1037</v>
      </c>
      <c r="P477" s="208"/>
      <c r="Q477" s="208" t="s">
        <v>1037</v>
      </c>
      <c r="R477" s="515"/>
      <c r="S477" s="515"/>
      <c r="T477" s="515"/>
      <c r="U477" s="515"/>
      <c r="V477" s="515"/>
      <c r="W477" s="515"/>
      <c r="X477" s="515"/>
      <c r="Y477" s="515"/>
      <c r="Z477" s="515"/>
      <c r="AA477" s="515"/>
      <c r="AB477" s="515"/>
      <c r="AC477" s="515"/>
    </row>
    <row r="478" spans="1:29" ht="42" customHeight="1" hidden="1">
      <c r="A478" s="134" t="s">
        <v>1306</v>
      </c>
      <c r="B478" s="63" t="s">
        <v>1307</v>
      </c>
      <c r="C478" s="107"/>
      <c r="D478" s="366" t="s">
        <v>61</v>
      </c>
      <c r="E478" s="109" t="s">
        <v>62</v>
      </c>
      <c r="F478" s="208"/>
      <c r="G478" s="207" t="s">
        <v>1037</v>
      </c>
      <c r="H478" s="208"/>
      <c r="I478" s="207" t="s">
        <v>1037</v>
      </c>
      <c r="J478" s="208"/>
      <c r="K478" s="207" t="s">
        <v>1037</v>
      </c>
      <c r="L478" s="208"/>
      <c r="M478" s="207" t="s">
        <v>1037</v>
      </c>
      <c r="N478" s="208"/>
      <c r="O478" s="207" t="s">
        <v>1037</v>
      </c>
      <c r="P478" s="208"/>
      <c r="Q478" s="207" t="s">
        <v>1037</v>
      </c>
      <c r="R478" s="207" t="s">
        <v>1037</v>
      </c>
      <c r="S478" s="207" t="s">
        <v>1037</v>
      </c>
      <c r="T478" s="207" t="s">
        <v>1037</v>
      </c>
      <c r="U478" s="207" t="s">
        <v>1037</v>
      </c>
      <c r="V478" s="207" t="s">
        <v>1037</v>
      </c>
      <c r="W478" s="207" t="s">
        <v>1037</v>
      </c>
      <c r="X478" s="207" t="s">
        <v>1037</v>
      </c>
      <c r="Y478" s="207" t="s">
        <v>1037</v>
      </c>
      <c r="Z478" s="207" t="s">
        <v>1037</v>
      </c>
      <c r="AA478" s="207" t="s">
        <v>1037</v>
      </c>
      <c r="AB478" s="207" t="s">
        <v>1037</v>
      </c>
      <c r="AC478" s="207" t="s">
        <v>1037</v>
      </c>
    </row>
    <row r="479" spans="1:29" ht="14.25" customHeight="1" hidden="1">
      <c r="A479" s="114" t="s">
        <v>1301</v>
      </c>
      <c r="B479" s="138"/>
      <c r="C479" s="107"/>
      <c r="D479" s="500" t="s">
        <v>61</v>
      </c>
      <c r="E479" s="362"/>
      <c r="F479" s="247"/>
      <c r="G479" s="213"/>
      <c r="H479" s="247"/>
      <c r="I479" s="247"/>
      <c r="J479" s="213"/>
      <c r="K479" s="247"/>
      <c r="L479" s="247"/>
      <c r="M479" s="213"/>
      <c r="N479" s="247"/>
      <c r="O479" s="247"/>
      <c r="P479" s="213"/>
      <c r="Q479" s="247"/>
      <c r="R479" s="514" t="s">
        <v>1037</v>
      </c>
      <c r="S479" s="514" t="s">
        <v>1037</v>
      </c>
      <c r="T479" s="514" t="s">
        <v>1037</v>
      </c>
      <c r="U479" s="514" t="s">
        <v>1037</v>
      </c>
      <c r="V479" s="514" t="s">
        <v>1037</v>
      </c>
      <c r="W479" s="514" t="s">
        <v>1037</v>
      </c>
      <c r="X479" s="514" t="s">
        <v>1037</v>
      </c>
      <c r="Y479" s="514" t="s">
        <v>1037</v>
      </c>
      <c r="Z479" s="514" t="s">
        <v>1037</v>
      </c>
      <c r="AA479" s="514" t="s">
        <v>1037</v>
      </c>
      <c r="AB479" s="514" t="s">
        <v>1037</v>
      </c>
      <c r="AC479" s="514" t="s">
        <v>1037</v>
      </c>
    </row>
    <row r="480" spans="1:29" ht="14.25" customHeight="1" hidden="1">
      <c r="A480" s="136" t="s">
        <v>514</v>
      </c>
      <c r="B480" s="66" t="s">
        <v>1308</v>
      </c>
      <c r="C480" s="107"/>
      <c r="D480" s="501"/>
      <c r="E480" s="351" t="s">
        <v>67</v>
      </c>
      <c r="F480" s="208"/>
      <c r="G480" s="208" t="s">
        <v>1037</v>
      </c>
      <c r="H480" s="208"/>
      <c r="I480" s="208" t="s">
        <v>1037</v>
      </c>
      <c r="J480" s="208"/>
      <c r="K480" s="208" t="s">
        <v>1037</v>
      </c>
      <c r="L480" s="208"/>
      <c r="M480" s="208" t="s">
        <v>1037</v>
      </c>
      <c r="N480" s="208"/>
      <c r="O480" s="208" t="s">
        <v>1037</v>
      </c>
      <c r="P480" s="208"/>
      <c r="Q480" s="208" t="s">
        <v>1037</v>
      </c>
      <c r="R480" s="515"/>
      <c r="S480" s="515"/>
      <c r="T480" s="515"/>
      <c r="U480" s="515"/>
      <c r="V480" s="515"/>
      <c r="W480" s="515"/>
      <c r="X480" s="515"/>
      <c r="Y480" s="515"/>
      <c r="Z480" s="515"/>
      <c r="AA480" s="515"/>
      <c r="AB480" s="515"/>
      <c r="AC480" s="515"/>
    </row>
    <row r="481" spans="1:29" ht="42" customHeight="1" hidden="1">
      <c r="A481" s="134" t="s">
        <v>1309</v>
      </c>
      <c r="B481" s="63" t="s">
        <v>1310</v>
      </c>
      <c r="C481" s="90"/>
      <c r="D481" s="366" t="s">
        <v>61</v>
      </c>
      <c r="E481" s="366" t="s">
        <v>62</v>
      </c>
      <c r="F481" s="207"/>
      <c r="G481" s="208" t="s">
        <v>1037</v>
      </c>
      <c r="H481" s="207"/>
      <c r="I481" s="208" t="s">
        <v>1037</v>
      </c>
      <c r="J481" s="207"/>
      <c r="K481" s="208" t="s">
        <v>1037</v>
      </c>
      <c r="L481" s="207"/>
      <c r="M481" s="208" t="s">
        <v>1037</v>
      </c>
      <c r="N481" s="207"/>
      <c r="O481" s="208" t="s">
        <v>1037</v>
      </c>
      <c r="P481" s="207"/>
      <c r="Q481" s="208" t="s">
        <v>1037</v>
      </c>
      <c r="R481" s="208" t="s">
        <v>1037</v>
      </c>
      <c r="S481" s="208" t="s">
        <v>1037</v>
      </c>
      <c r="T481" s="208" t="s">
        <v>1037</v>
      </c>
      <c r="U481" s="208" t="s">
        <v>1037</v>
      </c>
      <c r="V481" s="208" t="s">
        <v>1037</v>
      </c>
      <c r="W481" s="208" t="s">
        <v>1037</v>
      </c>
      <c r="X481" s="208" t="s">
        <v>1037</v>
      </c>
      <c r="Y481" s="208" t="s">
        <v>1037</v>
      </c>
      <c r="Z481" s="208" t="s">
        <v>1037</v>
      </c>
      <c r="AA481" s="208" t="s">
        <v>1037</v>
      </c>
      <c r="AB481" s="208" t="s">
        <v>1037</v>
      </c>
      <c r="AC481" s="208" t="s">
        <v>1037</v>
      </c>
    </row>
    <row r="482" spans="1:29" ht="12.75" customHeight="1" hidden="1">
      <c r="A482" s="114" t="s">
        <v>1297</v>
      </c>
      <c r="B482" s="496" t="s">
        <v>1311</v>
      </c>
      <c r="C482" s="90"/>
      <c r="D482" s="500" t="s">
        <v>61</v>
      </c>
      <c r="E482" s="371"/>
      <c r="F482" s="514"/>
      <c r="G482" s="514" t="s">
        <v>1037</v>
      </c>
      <c r="H482" s="514"/>
      <c r="I482" s="514" t="s">
        <v>1037</v>
      </c>
      <c r="J482" s="514"/>
      <c r="K482" s="514" t="s">
        <v>1037</v>
      </c>
      <c r="L482" s="514"/>
      <c r="M482" s="514" t="s">
        <v>1037</v>
      </c>
      <c r="N482" s="514"/>
      <c r="O482" s="514" t="s">
        <v>1037</v>
      </c>
      <c r="P482" s="514"/>
      <c r="Q482" s="514" t="s">
        <v>1037</v>
      </c>
      <c r="R482" s="514" t="s">
        <v>1037</v>
      </c>
      <c r="S482" s="514" t="s">
        <v>1037</v>
      </c>
      <c r="T482" s="514" t="s">
        <v>1037</v>
      </c>
      <c r="U482" s="514" t="s">
        <v>1037</v>
      </c>
      <c r="V482" s="514" t="s">
        <v>1037</v>
      </c>
      <c r="W482" s="514" t="s">
        <v>1037</v>
      </c>
      <c r="X482" s="514" t="s">
        <v>1037</v>
      </c>
      <c r="Y482" s="514" t="s">
        <v>1037</v>
      </c>
      <c r="Z482" s="514" t="s">
        <v>1037</v>
      </c>
      <c r="AA482" s="514" t="s">
        <v>1037</v>
      </c>
      <c r="AB482" s="514" t="s">
        <v>1037</v>
      </c>
      <c r="AC482" s="514" t="s">
        <v>1037</v>
      </c>
    </row>
    <row r="483" spans="1:29" ht="12.75" customHeight="1" hidden="1">
      <c r="A483" s="136" t="s">
        <v>514</v>
      </c>
      <c r="B483" s="497"/>
      <c r="C483" s="90"/>
      <c r="D483" s="501"/>
      <c r="E483" s="351" t="s">
        <v>67</v>
      </c>
      <c r="F483" s="515"/>
      <c r="G483" s="515"/>
      <c r="H483" s="515"/>
      <c r="I483" s="515"/>
      <c r="J483" s="515"/>
      <c r="K483" s="515"/>
      <c r="L483" s="515"/>
      <c r="M483" s="515"/>
      <c r="N483" s="515"/>
      <c r="O483" s="515"/>
      <c r="P483" s="515"/>
      <c r="Q483" s="515"/>
      <c r="R483" s="515"/>
      <c r="S483" s="515"/>
      <c r="T483" s="515"/>
      <c r="U483" s="515"/>
      <c r="V483" s="515"/>
      <c r="W483" s="515"/>
      <c r="X483" s="515"/>
      <c r="Y483" s="515"/>
      <c r="Z483" s="515"/>
      <c r="AA483" s="515"/>
      <c r="AB483" s="515"/>
      <c r="AC483" s="515"/>
    </row>
    <row r="484" spans="1:29" ht="0.75" customHeight="1" hidden="1">
      <c r="A484" s="134" t="s">
        <v>1312</v>
      </c>
      <c r="B484" s="63" t="s">
        <v>1313</v>
      </c>
      <c r="C484" s="90"/>
      <c r="D484" s="366" t="s">
        <v>61</v>
      </c>
      <c r="E484" s="366" t="s">
        <v>62</v>
      </c>
      <c r="F484" s="207"/>
      <c r="G484" s="208" t="s">
        <v>1037</v>
      </c>
      <c r="H484" s="207"/>
      <c r="I484" s="208" t="s">
        <v>1037</v>
      </c>
      <c r="J484" s="207"/>
      <c r="K484" s="208" t="s">
        <v>1037</v>
      </c>
      <c r="L484" s="207"/>
      <c r="M484" s="208" t="s">
        <v>1037</v>
      </c>
      <c r="N484" s="207"/>
      <c r="O484" s="208" t="s">
        <v>1037</v>
      </c>
      <c r="P484" s="207"/>
      <c r="Q484" s="208" t="s">
        <v>1037</v>
      </c>
      <c r="R484" s="208" t="s">
        <v>1037</v>
      </c>
      <c r="S484" s="208" t="s">
        <v>1037</v>
      </c>
      <c r="T484" s="208" t="s">
        <v>1037</v>
      </c>
      <c r="U484" s="208" t="s">
        <v>1037</v>
      </c>
      <c r="V484" s="208" t="s">
        <v>1037</v>
      </c>
      <c r="W484" s="208" t="s">
        <v>1037</v>
      </c>
      <c r="X484" s="208" t="s">
        <v>1037</v>
      </c>
      <c r="Y484" s="208" t="s">
        <v>1037</v>
      </c>
      <c r="Z484" s="208" t="s">
        <v>1037</v>
      </c>
      <c r="AA484" s="208" t="s">
        <v>1037</v>
      </c>
      <c r="AB484" s="208" t="s">
        <v>1037</v>
      </c>
      <c r="AC484" s="208" t="s">
        <v>1037</v>
      </c>
    </row>
    <row r="485" spans="1:29" ht="12.75" customHeight="1" hidden="1">
      <c r="A485" s="114" t="s">
        <v>1301</v>
      </c>
      <c r="B485" s="496" t="s">
        <v>1314</v>
      </c>
      <c r="C485" s="90"/>
      <c r="D485" s="500" t="s">
        <v>61</v>
      </c>
      <c r="E485" s="371"/>
      <c r="F485" s="514"/>
      <c r="G485" s="514" t="s">
        <v>1037</v>
      </c>
      <c r="H485" s="514"/>
      <c r="I485" s="514" t="s">
        <v>1037</v>
      </c>
      <c r="J485" s="514"/>
      <c r="K485" s="514" t="s">
        <v>1037</v>
      </c>
      <c r="L485" s="514"/>
      <c r="M485" s="514" t="s">
        <v>1037</v>
      </c>
      <c r="N485" s="514"/>
      <c r="O485" s="514" t="s">
        <v>1037</v>
      </c>
      <c r="P485" s="514"/>
      <c r="Q485" s="514" t="s">
        <v>1037</v>
      </c>
      <c r="R485" s="514" t="s">
        <v>1037</v>
      </c>
      <c r="S485" s="514" t="s">
        <v>1037</v>
      </c>
      <c r="T485" s="514" t="s">
        <v>1037</v>
      </c>
      <c r="U485" s="514" t="s">
        <v>1037</v>
      </c>
      <c r="V485" s="514" t="s">
        <v>1037</v>
      </c>
      <c r="W485" s="514" t="s">
        <v>1037</v>
      </c>
      <c r="X485" s="514" t="s">
        <v>1037</v>
      </c>
      <c r="Y485" s="514" t="s">
        <v>1037</v>
      </c>
      <c r="Z485" s="514" t="s">
        <v>1037</v>
      </c>
      <c r="AA485" s="514" t="s">
        <v>1037</v>
      </c>
      <c r="AB485" s="514" t="s">
        <v>1037</v>
      </c>
      <c r="AC485" s="514" t="s">
        <v>1037</v>
      </c>
    </row>
    <row r="486" spans="1:29" ht="12.75" customHeight="1" hidden="1">
      <c r="A486" s="136" t="s">
        <v>514</v>
      </c>
      <c r="B486" s="497"/>
      <c r="C486" s="90"/>
      <c r="D486" s="501"/>
      <c r="E486" s="351" t="s">
        <v>67</v>
      </c>
      <c r="F486" s="515"/>
      <c r="G486" s="515"/>
      <c r="H486" s="515"/>
      <c r="I486" s="515"/>
      <c r="J486" s="515"/>
      <c r="K486" s="515"/>
      <c r="L486" s="515"/>
      <c r="M486" s="515"/>
      <c r="N486" s="515"/>
      <c r="O486" s="515"/>
      <c r="P486" s="515"/>
      <c r="Q486" s="515"/>
      <c r="R486" s="515"/>
      <c r="S486" s="515"/>
      <c r="T486" s="515"/>
      <c r="U486" s="515"/>
      <c r="V486" s="515"/>
      <c r="W486" s="515"/>
      <c r="X486" s="515"/>
      <c r="Y486" s="515"/>
      <c r="Z486" s="515"/>
      <c r="AA486" s="515"/>
      <c r="AB486" s="515"/>
      <c r="AC486" s="515"/>
    </row>
    <row r="487" spans="1:29" ht="84" customHeight="1" hidden="1">
      <c r="A487" s="134" t="s">
        <v>1412</v>
      </c>
      <c r="B487" s="63" t="s">
        <v>1413</v>
      </c>
      <c r="C487" s="90"/>
      <c r="D487" s="366" t="s">
        <v>61</v>
      </c>
      <c r="E487" s="366" t="s">
        <v>62</v>
      </c>
      <c r="F487" s="207"/>
      <c r="G487" s="208" t="s">
        <v>1037</v>
      </c>
      <c r="H487" s="207"/>
      <c r="I487" s="208" t="s">
        <v>1037</v>
      </c>
      <c r="J487" s="207"/>
      <c r="K487" s="208" t="s">
        <v>1037</v>
      </c>
      <c r="L487" s="207"/>
      <c r="M487" s="208" t="s">
        <v>1037</v>
      </c>
      <c r="N487" s="207"/>
      <c r="O487" s="208" t="s">
        <v>1037</v>
      </c>
      <c r="P487" s="207"/>
      <c r="Q487" s="208" t="s">
        <v>1037</v>
      </c>
      <c r="R487" s="208" t="s">
        <v>1037</v>
      </c>
      <c r="S487" s="208" t="s">
        <v>1037</v>
      </c>
      <c r="T487" s="208" t="s">
        <v>1037</v>
      </c>
      <c r="U487" s="208" t="s">
        <v>1037</v>
      </c>
      <c r="V487" s="208" t="s">
        <v>1037</v>
      </c>
      <c r="W487" s="208" t="s">
        <v>1037</v>
      </c>
      <c r="X487" s="208" t="s">
        <v>1037</v>
      </c>
      <c r="Y487" s="208" t="s">
        <v>1037</v>
      </c>
      <c r="Z487" s="208" t="s">
        <v>1037</v>
      </c>
      <c r="AA487" s="208" t="s">
        <v>1037</v>
      </c>
      <c r="AB487" s="208" t="s">
        <v>1037</v>
      </c>
      <c r="AC487" s="208" t="s">
        <v>1037</v>
      </c>
    </row>
    <row r="488" spans="1:29" ht="12.75" customHeight="1" hidden="1">
      <c r="A488" s="114" t="s">
        <v>1297</v>
      </c>
      <c r="B488" s="496" t="s">
        <v>1414</v>
      </c>
      <c r="C488" s="90"/>
      <c r="D488" s="500" t="s">
        <v>61</v>
      </c>
      <c r="E488" s="371"/>
      <c r="F488" s="514"/>
      <c r="G488" s="514" t="s">
        <v>1037</v>
      </c>
      <c r="H488" s="514"/>
      <c r="I488" s="514" t="s">
        <v>1037</v>
      </c>
      <c r="J488" s="514"/>
      <c r="K488" s="514" t="s">
        <v>1037</v>
      </c>
      <c r="L488" s="514"/>
      <c r="M488" s="514" t="s">
        <v>1037</v>
      </c>
      <c r="N488" s="514"/>
      <c r="O488" s="514" t="s">
        <v>1037</v>
      </c>
      <c r="P488" s="514"/>
      <c r="Q488" s="514" t="s">
        <v>1037</v>
      </c>
      <c r="R488" s="514" t="s">
        <v>1037</v>
      </c>
      <c r="S488" s="514" t="s">
        <v>1037</v>
      </c>
      <c r="T488" s="514" t="s">
        <v>1037</v>
      </c>
      <c r="U488" s="514" t="s">
        <v>1037</v>
      </c>
      <c r="V488" s="514" t="s">
        <v>1037</v>
      </c>
      <c r="W488" s="514" t="s">
        <v>1037</v>
      </c>
      <c r="X488" s="514" t="s">
        <v>1037</v>
      </c>
      <c r="Y488" s="514" t="s">
        <v>1037</v>
      </c>
      <c r="Z488" s="514" t="s">
        <v>1037</v>
      </c>
      <c r="AA488" s="514" t="s">
        <v>1037</v>
      </c>
      <c r="AB488" s="514" t="s">
        <v>1037</v>
      </c>
      <c r="AC488" s="514" t="s">
        <v>1037</v>
      </c>
    </row>
    <row r="489" spans="1:29" ht="12.75" customHeight="1" hidden="1">
      <c r="A489" s="136" t="s">
        <v>514</v>
      </c>
      <c r="B489" s="497"/>
      <c r="C489" s="90"/>
      <c r="D489" s="501"/>
      <c r="E489" s="351" t="s">
        <v>67</v>
      </c>
      <c r="F489" s="515"/>
      <c r="G489" s="515"/>
      <c r="H489" s="515"/>
      <c r="I489" s="515"/>
      <c r="J489" s="515"/>
      <c r="K489" s="515"/>
      <c r="L489" s="515"/>
      <c r="M489" s="515"/>
      <c r="N489" s="515"/>
      <c r="O489" s="515"/>
      <c r="P489" s="515"/>
      <c r="Q489" s="515"/>
      <c r="R489" s="515"/>
      <c r="S489" s="515"/>
      <c r="T489" s="515"/>
      <c r="U489" s="515"/>
      <c r="V489" s="515"/>
      <c r="W489" s="515"/>
      <c r="X489" s="515"/>
      <c r="Y489" s="515"/>
      <c r="Z489" s="515"/>
      <c r="AA489" s="515"/>
      <c r="AB489" s="515"/>
      <c r="AC489" s="515"/>
    </row>
    <row r="490" spans="1:29" ht="52.5" customHeight="1" hidden="1">
      <c r="A490" s="134" t="s">
        <v>1415</v>
      </c>
      <c r="B490" s="63" t="s">
        <v>1416</v>
      </c>
      <c r="C490" s="90"/>
      <c r="D490" s="366" t="s">
        <v>61</v>
      </c>
      <c r="E490" s="366" t="s">
        <v>62</v>
      </c>
      <c r="F490" s="207"/>
      <c r="G490" s="208" t="s">
        <v>1037</v>
      </c>
      <c r="H490" s="207"/>
      <c r="I490" s="208" t="s">
        <v>1037</v>
      </c>
      <c r="J490" s="207"/>
      <c r="K490" s="208" t="s">
        <v>1037</v>
      </c>
      <c r="L490" s="207"/>
      <c r="M490" s="208" t="s">
        <v>1037</v>
      </c>
      <c r="N490" s="207"/>
      <c r="O490" s="208" t="s">
        <v>1037</v>
      </c>
      <c r="P490" s="207"/>
      <c r="Q490" s="208" t="s">
        <v>1037</v>
      </c>
      <c r="R490" s="208" t="s">
        <v>1037</v>
      </c>
      <c r="S490" s="208" t="s">
        <v>1037</v>
      </c>
      <c r="T490" s="208" t="s">
        <v>1037</v>
      </c>
      <c r="U490" s="208" t="s">
        <v>1037</v>
      </c>
      <c r="V490" s="208" t="s">
        <v>1037</v>
      </c>
      <c r="W490" s="208" t="s">
        <v>1037</v>
      </c>
      <c r="X490" s="208" t="s">
        <v>1037</v>
      </c>
      <c r="Y490" s="208" t="s">
        <v>1037</v>
      </c>
      <c r="Z490" s="208" t="s">
        <v>1037</v>
      </c>
      <c r="AA490" s="208" t="s">
        <v>1037</v>
      </c>
      <c r="AB490" s="208" t="s">
        <v>1037</v>
      </c>
      <c r="AC490" s="208" t="s">
        <v>1037</v>
      </c>
    </row>
    <row r="491" spans="1:29" ht="12.75" customHeight="1" hidden="1">
      <c r="A491" s="114" t="s">
        <v>1297</v>
      </c>
      <c r="B491" s="496" t="s">
        <v>1417</v>
      </c>
      <c r="C491" s="90"/>
      <c r="D491" s="500" t="s">
        <v>61</v>
      </c>
      <c r="E491" s="371"/>
      <c r="F491" s="514"/>
      <c r="G491" s="514" t="s">
        <v>1037</v>
      </c>
      <c r="H491" s="514"/>
      <c r="I491" s="514" t="s">
        <v>1037</v>
      </c>
      <c r="J491" s="514"/>
      <c r="K491" s="514" t="s">
        <v>1037</v>
      </c>
      <c r="L491" s="514"/>
      <c r="M491" s="514" t="s">
        <v>1037</v>
      </c>
      <c r="N491" s="514"/>
      <c r="O491" s="514" t="s">
        <v>1037</v>
      </c>
      <c r="P491" s="514"/>
      <c r="Q491" s="514" t="s">
        <v>1037</v>
      </c>
      <c r="R491" s="514" t="s">
        <v>1037</v>
      </c>
      <c r="S491" s="514" t="s">
        <v>1037</v>
      </c>
      <c r="T491" s="514" t="s">
        <v>1037</v>
      </c>
      <c r="U491" s="514" t="s">
        <v>1037</v>
      </c>
      <c r="V491" s="514" t="s">
        <v>1037</v>
      </c>
      <c r="W491" s="514" t="s">
        <v>1037</v>
      </c>
      <c r="X491" s="514" t="s">
        <v>1037</v>
      </c>
      <c r="Y491" s="514" t="s">
        <v>1037</v>
      </c>
      <c r="Z491" s="514" t="s">
        <v>1037</v>
      </c>
      <c r="AA491" s="514" t="s">
        <v>1037</v>
      </c>
      <c r="AB491" s="514" t="s">
        <v>1037</v>
      </c>
      <c r="AC491" s="514" t="s">
        <v>1037</v>
      </c>
    </row>
    <row r="492" spans="1:29" ht="12.75" customHeight="1" hidden="1">
      <c r="A492" s="131" t="s">
        <v>514</v>
      </c>
      <c r="B492" s="497"/>
      <c r="C492" s="90"/>
      <c r="D492" s="501"/>
      <c r="E492" s="351" t="s">
        <v>67</v>
      </c>
      <c r="F492" s="515"/>
      <c r="G492" s="515"/>
      <c r="H492" s="515"/>
      <c r="I492" s="515"/>
      <c r="J492" s="515"/>
      <c r="K492" s="515"/>
      <c r="L492" s="515"/>
      <c r="M492" s="515"/>
      <c r="N492" s="515"/>
      <c r="O492" s="515"/>
      <c r="P492" s="515"/>
      <c r="Q492" s="515"/>
      <c r="R492" s="515"/>
      <c r="S492" s="515"/>
      <c r="T492" s="515"/>
      <c r="U492" s="515"/>
      <c r="V492" s="515"/>
      <c r="W492" s="515"/>
      <c r="X492" s="515"/>
      <c r="Y492" s="515"/>
      <c r="Z492" s="515"/>
      <c r="AA492" s="515"/>
      <c r="AB492" s="515"/>
      <c r="AC492" s="515"/>
    </row>
    <row r="493" spans="1:29" ht="15">
      <c r="A493" s="134" t="s">
        <v>1418</v>
      </c>
      <c r="B493" s="65" t="s">
        <v>1419</v>
      </c>
      <c r="C493" s="124"/>
      <c r="D493" s="358" t="s">
        <v>61</v>
      </c>
      <c r="E493" s="358" t="s">
        <v>62</v>
      </c>
      <c r="F493" s="300">
        <f>P493</f>
        <v>-3273384.86</v>
      </c>
      <c r="G493" s="202" t="s">
        <v>1037</v>
      </c>
      <c r="H493" s="228"/>
      <c r="I493" s="202" t="s">
        <v>1037</v>
      </c>
      <c r="J493" s="228"/>
      <c r="K493" s="202" t="s">
        <v>1037</v>
      </c>
      <c r="L493" s="228"/>
      <c r="M493" s="202" t="s">
        <v>1037</v>
      </c>
      <c r="N493" s="228"/>
      <c r="O493" s="202" t="s">
        <v>1037</v>
      </c>
      <c r="P493" s="300">
        <f>P421+P446-12542452.76-3747239.43</f>
        <v>-3273384.86</v>
      </c>
      <c r="Q493" s="214" t="s">
        <v>1037</v>
      </c>
      <c r="R493" s="214" t="s">
        <v>1037</v>
      </c>
      <c r="S493" s="214" t="s">
        <v>1037</v>
      </c>
      <c r="T493" s="214" t="s">
        <v>1037</v>
      </c>
      <c r="U493" s="214" t="s">
        <v>1037</v>
      </c>
      <c r="V493" s="214" t="s">
        <v>1037</v>
      </c>
      <c r="W493" s="214" t="s">
        <v>1037</v>
      </c>
      <c r="X493" s="214" t="s">
        <v>1037</v>
      </c>
      <c r="Y493" s="214" t="s">
        <v>1037</v>
      </c>
      <c r="Z493" s="214" t="s">
        <v>1037</v>
      </c>
      <c r="AA493" s="214" t="s">
        <v>1037</v>
      </c>
      <c r="AB493" s="214" t="s">
        <v>1037</v>
      </c>
      <c r="AC493" s="214" t="s">
        <v>1037</v>
      </c>
    </row>
    <row r="494" spans="1:29" ht="12.75" customHeight="1">
      <c r="A494" s="114" t="s">
        <v>1297</v>
      </c>
      <c r="B494" s="496" t="s">
        <v>1420</v>
      </c>
      <c r="C494" s="498"/>
      <c r="D494" s="500" t="s">
        <v>61</v>
      </c>
      <c r="E494" s="371"/>
      <c r="F494" s="494">
        <f>P494</f>
        <v>-2489145.4299999997</v>
      </c>
      <c r="G494" s="492" t="s">
        <v>1037</v>
      </c>
      <c r="H494" s="492"/>
      <c r="I494" s="492" t="s">
        <v>1037</v>
      </c>
      <c r="J494" s="492"/>
      <c r="K494" s="492" t="s">
        <v>1037</v>
      </c>
      <c r="L494" s="492"/>
      <c r="M494" s="492" t="s">
        <v>1037</v>
      </c>
      <c r="N494" s="492"/>
      <c r="O494" s="492" t="s">
        <v>1037</v>
      </c>
      <c r="P494" s="494">
        <f>P421-12542452.76</f>
        <v>-2489145.4299999997</v>
      </c>
      <c r="Q494" s="514" t="s">
        <v>1037</v>
      </c>
      <c r="R494" s="514" t="s">
        <v>1037</v>
      </c>
      <c r="S494" s="514" t="s">
        <v>1037</v>
      </c>
      <c r="T494" s="514" t="s">
        <v>1037</v>
      </c>
      <c r="U494" s="514" t="s">
        <v>1037</v>
      </c>
      <c r="V494" s="514" t="s">
        <v>1037</v>
      </c>
      <c r="W494" s="514" t="s">
        <v>1037</v>
      </c>
      <c r="X494" s="514" t="s">
        <v>1037</v>
      </c>
      <c r="Y494" s="514" t="s">
        <v>1037</v>
      </c>
      <c r="Z494" s="514" t="s">
        <v>1037</v>
      </c>
      <c r="AA494" s="514" t="s">
        <v>1037</v>
      </c>
      <c r="AB494" s="514" t="s">
        <v>1037</v>
      </c>
      <c r="AC494" s="514" t="s">
        <v>1037</v>
      </c>
    </row>
    <row r="495" spans="1:29" ht="12.75" customHeight="1">
      <c r="A495" s="136" t="s">
        <v>514</v>
      </c>
      <c r="B495" s="497"/>
      <c r="C495" s="499"/>
      <c r="D495" s="501"/>
      <c r="E495" s="351" t="s">
        <v>67</v>
      </c>
      <c r="F495" s="495"/>
      <c r="G495" s="493"/>
      <c r="H495" s="493"/>
      <c r="I495" s="493"/>
      <c r="J495" s="493"/>
      <c r="K495" s="493"/>
      <c r="L495" s="493"/>
      <c r="M495" s="493"/>
      <c r="N495" s="493"/>
      <c r="O495" s="493"/>
      <c r="P495" s="495"/>
      <c r="Q495" s="515"/>
      <c r="R495" s="515"/>
      <c r="S495" s="515"/>
      <c r="T495" s="515"/>
      <c r="U495" s="515"/>
      <c r="V495" s="515"/>
      <c r="W495" s="515"/>
      <c r="X495" s="515"/>
      <c r="Y495" s="515"/>
      <c r="Z495" s="515"/>
      <c r="AA495" s="515"/>
      <c r="AB495" s="515"/>
      <c r="AC495" s="515"/>
    </row>
    <row r="496" spans="1:29" ht="21" hidden="1">
      <c r="A496" s="134" t="s">
        <v>1421</v>
      </c>
      <c r="B496" s="63" t="s">
        <v>1422</v>
      </c>
      <c r="C496" s="90"/>
      <c r="D496" s="366" t="s">
        <v>61</v>
      </c>
      <c r="E496" s="366" t="s">
        <v>62</v>
      </c>
      <c r="F496" s="207"/>
      <c r="G496" s="208" t="s">
        <v>1037</v>
      </c>
      <c r="H496" s="207"/>
      <c r="I496" s="208" t="s">
        <v>1037</v>
      </c>
      <c r="J496" s="207"/>
      <c r="K496" s="208" t="s">
        <v>1037</v>
      </c>
      <c r="L496" s="207"/>
      <c r="M496" s="208" t="s">
        <v>1037</v>
      </c>
      <c r="N496" s="207"/>
      <c r="O496" s="208" t="s">
        <v>1037</v>
      </c>
      <c r="P496" s="207"/>
      <c r="Q496" s="208" t="s">
        <v>1037</v>
      </c>
      <c r="R496" s="208" t="s">
        <v>1037</v>
      </c>
      <c r="S496" s="208" t="s">
        <v>1037</v>
      </c>
      <c r="T496" s="208" t="s">
        <v>1037</v>
      </c>
      <c r="U496" s="208" t="s">
        <v>1037</v>
      </c>
      <c r="V496" s="208" t="s">
        <v>1037</v>
      </c>
      <c r="W496" s="208" t="s">
        <v>1037</v>
      </c>
      <c r="X496" s="208" t="s">
        <v>1037</v>
      </c>
      <c r="Y496" s="208" t="s">
        <v>1037</v>
      </c>
      <c r="Z496" s="208" t="s">
        <v>1037</v>
      </c>
      <c r="AA496" s="208" t="s">
        <v>1037</v>
      </c>
      <c r="AB496" s="208" t="s">
        <v>1037</v>
      </c>
      <c r="AC496" s="208" t="s">
        <v>1037</v>
      </c>
    </row>
    <row r="497" spans="1:29" ht="12.75" hidden="1">
      <c r="A497" s="114" t="s">
        <v>1297</v>
      </c>
      <c r="B497" s="496" t="s">
        <v>1423</v>
      </c>
      <c r="C497" s="90"/>
      <c r="D497" s="500" t="s">
        <v>61</v>
      </c>
      <c r="E497" s="371"/>
      <c r="F497" s="514"/>
      <c r="G497" s="514" t="s">
        <v>1037</v>
      </c>
      <c r="H497" s="514"/>
      <c r="I497" s="514" t="s">
        <v>1037</v>
      </c>
      <c r="J497" s="514"/>
      <c r="K497" s="514" t="s">
        <v>1037</v>
      </c>
      <c r="L497" s="514"/>
      <c r="M497" s="514" t="s">
        <v>1037</v>
      </c>
      <c r="N497" s="514"/>
      <c r="O497" s="514" t="s">
        <v>1037</v>
      </c>
      <c r="P497" s="514"/>
      <c r="Q497" s="514" t="s">
        <v>1037</v>
      </c>
      <c r="R497" s="514" t="s">
        <v>1037</v>
      </c>
      <c r="S497" s="514" t="s">
        <v>1037</v>
      </c>
      <c r="T497" s="514" t="s">
        <v>1037</v>
      </c>
      <c r="U497" s="514" t="s">
        <v>1037</v>
      </c>
      <c r="V497" s="514" t="s">
        <v>1037</v>
      </c>
      <c r="W497" s="514" t="s">
        <v>1037</v>
      </c>
      <c r="X497" s="514" t="s">
        <v>1037</v>
      </c>
      <c r="Y497" s="514" t="s">
        <v>1037</v>
      </c>
      <c r="Z497" s="514" t="s">
        <v>1037</v>
      </c>
      <c r="AA497" s="514" t="s">
        <v>1037</v>
      </c>
      <c r="AB497" s="514" t="s">
        <v>1037</v>
      </c>
      <c r="AC497" s="514" t="s">
        <v>1037</v>
      </c>
    </row>
    <row r="498" spans="1:29" ht="12.75" hidden="1">
      <c r="A498" s="136" t="s">
        <v>514</v>
      </c>
      <c r="B498" s="497"/>
      <c r="C498" s="90"/>
      <c r="D498" s="501"/>
      <c r="E498" s="351" t="s">
        <v>67</v>
      </c>
      <c r="F498" s="515"/>
      <c r="G498" s="515"/>
      <c r="H498" s="515"/>
      <c r="I498" s="515"/>
      <c r="J498" s="515"/>
      <c r="K498" s="515"/>
      <c r="L498" s="515"/>
      <c r="M498" s="515"/>
      <c r="N498" s="515"/>
      <c r="O498" s="515"/>
      <c r="P498" s="515"/>
      <c r="Q498" s="515"/>
      <c r="R498" s="515"/>
      <c r="S498" s="515"/>
      <c r="T498" s="515"/>
      <c r="U498" s="515"/>
      <c r="V498" s="515"/>
      <c r="W498" s="515"/>
      <c r="X498" s="515"/>
      <c r="Y498" s="515"/>
      <c r="Z498" s="515"/>
      <c r="AA498" s="515"/>
      <c r="AB498" s="515"/>
      <c r="AC498" s="515"/>
    </row>
    <row r="499" spans="1:29" ht="14.25" hidden="1">
      <c r="A499" s="134" t="s">
        <v>1424</v>
      </c>
      <c r="B499" s="63" t="s">
        <v>1425</v>
      </c>
      <c r="C499" s="90"/>
      <c r="D499" s="366" t="s">
        <v>61</v>
      </c>
      <c r="E499" s="366" t="s">
        <v>62</v>
      </c>
      <c r="F499" s="207"/>
      <c r="G499" s="208" t="s">
        <v>1037</v>
      </c>
      <c r="H499" s="207"/>
      <c r="I499" s="208" t="s">
        <v>1037</v>
      </c>
      <c r="J499" s="207"/>
      <c r="K499" s="208" t="s">
        <v>1037</v>
      </c>
      <c r="L499" s="207"/>
      <c r="M499" s="208" t="s">
        <v>1037</v>
      </c>
      <c r="N499" s="207"/>
      <c r="O499" s="208" t="s">
        <v>1037</v>
      </c>
      <c r="P499" s="207"/>
      <c r="Q499" s="208" t="s">
        <v>1037</v>
      </c>
      <c r="R499" s="208" t="s">
        <v>1037</v>
      </c>
      <c r="S499" s="208" t="s">
        <v>1037</v>
      </c>
      <c r="T499" s="208" t="s">
        <v>1037</v>
      </c>
      <c r="U499" s="208" t="s">
        <v>1037</v>
      </c>
      <c r="V499" s="208" t="s">
        <v>1037</v>
      </c>
      <c r="W499" s="208" t="s">
        <v>1037</v>
      </c>
      <c r="X499" s="208" t="s">
        <v>1037</v>
      </c>
      <c r="Y499" s="208" t="s">
        <v>1037</v>
      </c>
      <c r="Z499" s="208" t="s">
        <v>1037</v>
      </c>
      <c r="AA499" s="208" t="s">
        <v>1037</v>
      </c>
      <c r="AB499" s="208" t="s">
        <v>1037</v>
      </c>
      <c r="AC499" s="208" t="s">
        <v>1037</v>
      </c>
    </row>
    <row r="500" spans="1:29" ht="12.75" hidden="1">
      <c r="A500" s="114" t="s">
        <v>1297</v>
      </c>
      <c r="B500" s="496" t="s">
        <v>1426</v>
      </c>
      <c r="C500" s="90"/>
      <c r="D500" s="500" t="s">
        <v>61</v>
      </c>
      <c r="E500" s="371"/>
      <c r="F500" s="514"/>
      <c r="G500" s="514" t="s">
        <v>1037</v>
      </c>
      <c r="H500" s="514"/>
      <c r="I500" s="514" t="s">
        <v>1037</v>
      </c>
      <c r="J500" s="514"/>
      <c r="K500" s="514" t="s">
        <v>1037</v>
      </c>
      <c r="L500" s="514"/>
      <c r="M500" s="514" t="s">
        <v>1037</v>
      </c>
      <c r="N500" s="514"/>
      <c r="O500" s="514" t="s">
        <v>1037</v>
      </c>
      <c r="P500" s="514"/>
      <c r="Q500" s="514" t="s">
        <v>1037</v>
      </c>
      <c r="R500" s="514" t="s">
        <v>1037</v>
      </c>
      <c r="S500" s="514" t="s">
        <v>1037</v>
      </c>
      <c r="T500" s="514" t="s">
        <v>1037</v>
      </c>
      <c r="U500" s="514" t="s">
        <v>1037</v>
      </c>
      <c r="V500" s="514" t="s">
        <v>1037</v>
      </c>
      <c r="W500" s="514" t="s">
        <v>1037</v>
      </c>
      <c r="X500" s="514" t="s">
        <v>1037</v>
      </c>
      <c r="Y500" s="514" t="s">
        <v>1037</v>
      </c>
      <c r="Z500" s="514" t="s">
        <v>1037</v>
      </c>
      <c r="AA500" s="514" t="s">
        <v>1037</v>
      </c>
      <c r="AB500" s="514" t="s">
        <v>1037</v>
      </c>
      <c r="AC500" s="514" t="s">
        <v>1037</v>
      </c>
    </row>
    <row r="501" spans="1:29" ht="12.75" hidden="1">
      <c r="A501" s="136" t="s">
        <v>514</v>
      </c>
      <c r="B501" s="497"/>
      <c r="C501" s="90"/>
      <c r="D501" s="501"/>
      <c r="E501" s="351" t="s">
        <v>67</v>
      </c>
      <c r="F501" s="515"/>
      <c r="G501" s="515"/>
      <c r="H501" s="515"/>
      <c r="I501" s="515"/>
      <c r="J501" s="515"/>
      <c r="K501" s="515"/>
      <c r="L501" s="515"/>
      <c r="M501" s="515"/>
      <c r="N501" s="515"/>
      <c r="O501" s="515"/>
      <c r="P501" s="515"/>
      <c r="Q501" s="515"/>
      <c r="R501" s="515"/>
      <c r="S501" s="515"/>
      <c r="T501" s="515"/>
      <c r="U501" s="515"/>
      <c r="V501" s="515"/>
      <c r="W501" s="515"/>
      <c r="X501" s="515"/>
      <c r="Y501" s="515"/>
      <c r="Z501" s="515"/>
      <c r="AA501" s="515"/>
      <c r="AB501" s="515"/>
      <c r="AC501" s="515"/>
    </row>
    <row r="502" spans="1:29" ht="0.75" customHeight="1" hidden="1">
      <c r="A502" s="134" t="s">
        <v>1427</v>
      </c>
      <c r="B502" s="63" t="s">
        <v>1428</v>
      </c>
      <c r="C502" s="90"/>
      <c r="D502" s="366" t="s">
        <v>61</v>
      </c>
      <c r="E502" s="366" t="s">
        <v>62</v>
      </c>
      <c r="F502" s="207"/>
      <c r="G502" s="208" t="s">
        <v>1037</v>
      </c>
      <c r="H502" s="207"/>
      <c r="I502" s="208" t="s">
        <v>1037</v>
      </c>
      <c r="J502" s="207"/>
      <c r="K502" s="208" t="s">
        <v>1037</v>
      </c>
      <c r="L502" s="207"/>
      <c r="M502" s="208" t="s">
        <v>1037</v>
      </c>
      <c r="N502" s="207"/>
      <c r="O502" s="208" t="s">
        <v>1037</v>
      </c>
      <c r="P502" s="207"/>
      <c r="Q502" s="208" t="s">
        <v>1037</v>
      </c>
      <c r="R502" s="208" t="s">
        <v>1037</v>
      </c>
      <c r="S502" s="208" t="s">
        <v>1037</v>
      </c>
      <c r="T502" s="208" t="s">
        <v>1037</v>
      </c>
      <c r="U502" s="208" t="s">
        <v>1037</v>
      </c>
      <c r="V502" s="208" t="s">
        <v>1037</v>
      </c>
      <c r="W502" s="208" t="s">
        <v>1037</v>
      </c>
      <c r="X502" s="208" t="s">
        <v>1037</v>
      </c>
      <c r="Y502" s="208" t="s">
        <v>1037</v>
      </c>
      <c r="Z502" s="208" t="s">
        <v>1037</v>
      </c>
      <c r="AA502" s="208" t="s">
        <v>1037</v>
      </c>
      <c r="AB502" s="208" t="s">
        <v>1037</v>
      </c>
      <c r="AC502" s="208" t="s">
        <v>1037</v>
      </c>
    </row>
    <row r="503" spans="1:29" ht="12.75" hidden="1">
      <c r="A503" s="114" t="s">
        <v>1429</v>
      </c>
      <c r="B503" s="496" t="s">
        <v>1430</v>
      </c>
      <c r="C503" s="90"/>
      <c r="D503" s="500" t="s">
        <v>61</v>
      </c>
      <c r="E503" s="371"/>
      <c r="F503" s="514"/>
      <c r="G503" s="514" t="s">
        <v>1037</v>
      </c>
      <c r="H503" s="514"/>
      <c r="I503" s="514" t="s">
        <v>1037</v>
      </c>
      <c r="J503" s="514"/>
      <c r="K503" s="514" t="s">
        <v>1037</v>
      </c>
      <c r="L503" s="514"/>
      <c r="M503" s="514" t="s">
        <v>1037</v>
      </c>
      <c r="N503" s="514"/>
      <c r="O503" s="514" t="s">
        <v>1037</v>
      </c>
      <c r="P503" s="514"/>
      <c r="Q503" s="514" t="s">
        <v>1037</v>
      </c>
      <c r="R503" s="514" t="s">
        <v>1037</v>
      </c>
      <c r="S503" s="514" t="s">
        <v>1037</v>
      </c>
      <c r="T503" s="514" t="s">
        <v>1037</v>
      </c>
      <c r="U503" s="514" t="s">
        <v>1037</v>
      </c>
      <c r="V503" s="514" t="s">
        <v>1037</v>
      </c>
      <c r="W503" s="514" t="s">
        <v>1037</v>
      </c>
      <c r="X503" s="514" t="s">
        <v>1037</v>
      </c>
      <c r="Y503" s="514" t="s">
        <v>1037</v>
      </c>
      <c r="Z503" s="514" t="s">
        <v>1037</v>
      </c>
      <c r="AA503" s="514" t="s">
        <v>1037</v>
      </c>
      <c r="AB503" s="514" t="s">
        <v>1037</v>
      </c>
      <c r="AC503" s="514" t="s">
        <v>1037</v>
      </c>
    </row>
    <row r="504" spans="1:29" ht="12.75" hidden="1">
      <c r="A504" s="136" t="s">
        <v>514</v>
      </c>
      <c r="B504" s="497"/>
      <c r="C504" s="90"/>
      <c r="D504" s="501"/>
      <c r="E504" s="351" t="s">
        <v>67</v>
      </c>
      <c r="F504" s="515"/>
      <c r="G504" s="515"/>
      <c r="H504" s="515"/>
      <c r="I504" s="515"/>
      <c r="J504" s="515"/>
      <c r="K504" s="515"/>
      <c r="L504" s="515"/>
      <c r="M504" s="515"/>
      <c r="N504" s="515"/>
      <c r="O504" s="515"/>
      <c r="P504" s="515"/>
      <c r="Q504" s="515"/>
      <c r="R504" s="515"/>
      <c r="S504" s="515"/>
      <c r="T504" s="515"/>
      <c r="U504" s="515"/>
      <c r="V504" s="515"/>
      <c r="W504" s="515"/>
      <c r="X504" s="515"/>
      <c r="Y504" s="515"/>
      <c r="Z504" s="515"/>
      <c r="AA504" s="515"/>
      <c r="AB504" s="515"/>
      <c r="AC504" s="515"/>
    </row>
    <row r="505" spans="1:29" ht="21" hidden="1">
      <c r="A505" s="134" t="s">
        <v>1431</v>
      </c>
      <c r="B505" s="63" t="s">
        <v>1432</v>
      </c>
      <c r="C505" s="90"/>
      <c r="D505" s="366" t="s">
        <v>61</v>
      </c>
      <c r="E505" s="366" t="s">
        <v>62</v>
      </c>
      <c r="F505" s="207"/>
      <c r="G505" s="208" t="s">
        <v>1037</v>
      </c>
      <c r="H505" s="207"/>
      <c r="I505" s="208" t="s">
        <v>1037</v>
      </c>
      <c r="J505" s="207"/>
      <c r="K505" s="208" t="s">
        <v>1037</v>
      </c>
      <c r="L505" s="207"/>
      <c r="M505" s="208" t="s">
        <v>1037</v>
      </c>
      <c r="N505" s="207"/>
      <c r="O505" s="208" t="s">
        <v>1037</v>
      </c>
      <c r="P505" s="207"/>
      <c r="Q505" s="208" t="s">
        <v>1037</v>
      </c>
      <c r="R505" s="208" t="s">
        <v>1037</v>
      </c>
      <c r="S505" s="208" t="s">
        <v>1037</v>
      </c>
      <c r="T505" s="208" t="s">
        <v>1037</v>
      </c>
      <c r="U505" s="208" t="s">
        <v>1037</v>
      </c>
      <c r="V505" s="208" t="s">
        <v>1037</v>
      </c>
      <c r="W505" s="208" t="s">
        <v>1037</v>
      </c>
      <c r="X505" s="208" t="s">
        <v>1037</v>
      </c>
      <c r="Y505" s="208" t="s">
        <v>1037</v>
      </c>
      <c r="Z505" s="208" t="s">
        <v>1037</v>
      </c>
      <c r="AA505" s="208" t="s">
        <v>1037</v>
      </c>
      <c r="AB505" s="208" t="s">
        <v>1037</v>
      </c>
      <c r="AC505" s="208" t="s">
        <v>1037</v>
      </c>
    </row>
    <row r="506" spans="1:29" ht="12.75" hidden="1">
      <c r="A506" s="114" t="s">
        <v>1301</v>
      </c>
      <c r="B506" s="496" t="s">
        <v>1433</v>
      </c>
      <c r="C506" s="90"/>
      <c r="D506" s="500" t="s">
        <v>61</v>
      </c>
      <c r="E506" s="371"/>
      <c r="F506" s="514"/>
      <c r="G506" s="514" t="s">
        <v>1037</v>
      </c>
      <c r="H506" s="514"/>
      <c r="I506" s="514" t="s">
        <v>1037</v>
      </c>
      <c r="J506" s="514"/>
      <c r="K506" s="514" t="s">
        <v>1037</v>
      </c>
      <c r="L506" s="514"/>
      <c r="M506" s="514" t="s">
        <v>1037</v>
      </c>
      <c r="N506" s="514"/>
      <c r="O506" s="514" t="s">
        <v>1037</v>
      </c>
      <c r="P506" s="514"/>
      <c r="Q506" s="514" t="s">
        <v>1037</v>
      </c>
      <c r="R506" s="514" t="s">
        <v>1037</v>
      </c>
      <c r="S506" s="514" t="s">
        <v>1037</v>
      </c>
      <c r="T506" s="514" t="s">
        <v>1037</v>
      </c>
      <c r="U506" s="514" t="s">
        <v>1037</v>
      </c>
      <c r="V506" s="514" t="s">
        <v>1037</v>
      </c>
      <c r="W506" s="514" t="s">
        <v>1037</v>
      </c>
      <c r="X506" s="514" t="s">
        <v>1037</v>
      </c>
      <c r="Y506" s="514" t="s">
        <v>1037</v>
      </c>
      <c r="Z506" s="514" t="s">
        <v>1037</v>
      </c>
      <c r="AA506" s="514" t="s">
        <v>1037</v>
      </c>
      <c r="AB506" s="514" t="s">
        <v>1037</v>
      </c>
      <c r="AC506" s="514" t="s">
        <v>1037</v>
      </c>
    </row>
    <row r="507" spans="1:29" ht="12.75" hidden="1">
      <c r="A507" s="136" t="s">
        <v>514</v>
      </c>
      <c r="B507" s="497"/>
      <c r="C507" s="90"/>
      <c r="D507" s="501"/>
      <c r="E507" s="351" t="s">
        <v>67</v>
      </c>
      <c r="F507" s="515"/>
      <c r="G507" s="515"/>
      <c r="H507" s="515"/>
      <c r="I507" s="515"/>
      <c r="J507" s="515"/>
      <c r="K507" s="515"/>
      <c r="L507" s="515"/>
      <c r="M507" s="515"/>
      <c r="N507" s="515"/>
      <c r="O507" s="515"/>
      <c r="P507" s="515"/>
      <c r="Q507" s="515"/>
      <c r="R507" s="515"/>
      <c r="S507" s="515"/>
      <c r="T507" s="515"/>
      <c r="U507" s="515"/>
      <c r="V507" s="515"/>
      <c r="W507" s="515"/>
      <c r="X507" s="515"/>
      <c r="Y507" s="515"/>
      <c r="Z507" s="515"/>
      <c r="AA507" s="515"/>
      <c r="AB507" s="515"/>
      <c r="AC507" s="515"/>
    </row>
    <row r="508" spans="1:29" ht="14.25" hidden="1">
      <c r="A508" s="134" t="s">
        <v>1434</v>
      </c>
      <c r="B508" s="63" t="s">
        <v>1435</v>
      </c>
      <c r="C508" s="90"/>
      <c r="D508" s="366" t="s">
        <v>61</v>
      </c>
      <c r="E508" s="366" t="s">
        <v>62</v>
      </c>
      <c r="F508" s="207"/>
      <c r="G508" s="208" t="s">
        <v>1037</v>
      </c>
      <c r="H508" s="207"/>
      <c r="I508" s="208" t="s">
        <v>1037</v>
      </c>
      <c r="J508" s="207"/>
      <c r="K508" s="208" t="s">
        <v>1037</v>
      </c>
      <c r="L508" s="207"/>
      <c r="M508" s="208" t="s">
        <v>1037</v>
      </c>
      <c r="N508" s="207"/>
      <c r="O508" s="208" t="s">
        <v>1037</v>
      </c>
      <c r="P508" s="207"/>
      <c r="Q508" s="208" t="s">
        <v>1037</v>
      </c>
      <c r="R508" s="208" t="s">
        <v>1037</v>
      </c>
      <c r="S508" s="208" t="s">
        <v>1037</v>
      </c>
      <c r="T508" s="208" t="s">
        <v>1037</v>
      </c>
      <c r="U508" s="208" t="s">
        <v>1037</v>
      </c>
      <c r="V508" s="208" t="s">
        <v>1037</v>
      </c>
      <c r="W508" s="208" t="s">
        <v>1037</v>
      </c>
      <c r="X508" s="208" t="s">
        <v>1037</v>
      </c>
      <c r="Y508" s="208" t="s">
        <v>1037</v>
      </c>
      <c r="Z508" s="208" t="s">
        <v>1037</v>
      </c>
      <c r="AA508" s="208" t="s">
        <v>1037</v>
      </c>
      <c r="AB508" s="208" t="s">
        <v>1037</v>
      </c>
      <c r="AC508" s="208" t="s">
        <v>1037</v>
      </c>
    </row>
    <row r="509" spans="1:29" ht="12.75" hidden="1">
      <c r="A509" s="114" t="s">
        <v>1301</v>
      </c>
      <c r="B509" s="496" t="s">
        <v>1436</v>
      </c>
      <c r="C509" s="90"/>
      <c r="D509" s="500" t="s">
        <v>61</v>
      </c>
      <c r="E509" s="371"/>
      <c r="F509" s="514"/>
      <c r="G509" s="514" t="s">
        <v>1037</v>
      </c>
      <c r="H509" s="514"/>
      <c r="I509" s="514" t="s">
        <v>1037</v>
      </c>
      <c r="J509" s="514"/>
      <c r="K509" s="514" t="s">
        <v>1037</v>
      </c>
      <c r="L509" s="514"/>
      <c r="M509" s="514" t="s">
        <v>1037</v>
      </c>
      <c r="N509" s="514"/>
      <c r="O509" s="514" t="s">
        <v>1037</v>
      </c>
      <c r="P509" s="514"/>
      <c r="Q509" s="514" t="s">
        <v>1037</v>
      </c>
      <c r="R509" s="514" t="s">
        <v>1037</v>
      </c>
      <c r="S509" s="514" t="s">
        <v>1037</v>
      </c>
      <c r="T509" s="514" t="s">
        <v>1037</v>
      </c>
      <c r="U509" s="514" t="s">
        <v>1037</v>
      </c>
      <c r="V509" s="514" t="s">
        <v>1037</v>
      </c>
      <c r="W509" s="514" t="s">
        <v>1037</v>
      </c>
      <c r="X509" s="514" t="s">
        <v>1037</v>
      </c>
      <c r="Y509" s="514" t="s">
        <v>1037</v>
      </c>
      <c r="Z509" s="514" t="s">
        <v>1037</v>
      </c>
      <c r="AA509" s="514" t="s">
        <v>1037</v>
      </c>
      <c r="AB509" s="514" t="s">
        <v>1037</v>
      </c>
      <c r="AC509" s="514" t="s">
        <v>1037</v>
      </c>
    </row>
    <row r="510" spans="1:29" ht="12.75" hidden="1">
      <c r="A510" s="136" t="s">
        <v>514</v>
      </c>
      <c r="B510" s="497"/>
      <c r="C510" s="90"/>
      <c r="D510" s="501"/>
      <c r="E510" s="351" t="s">
        <v>67</v>
      </c>
      <c r="F510" s="515"/>
      <c r="G510" s="515"/>
      <c r="H510" s="515"/>
      <c r="I510" s="515"/>
      <c r="J510" s="515"/>
      <c r="K510" s="515"/>
      <c r="L510" s="515"/>
      <c r="M510" s="515"/>
      <c r="N510" s="515"/>
      <c r="O510" s="515"/>
      <c r="P510" s="515"/>
      <c r="Q510" s="515"/>
      <c r="R510" s="515"/>
      <c r="S510" s="515"/>
      <c r="T510" s="515"/>
      <c r="U510" s="515"/>
      <c r="V510" s="515"/>
      <c r="W510" s="515"/>
      <c r="X510" s="515"/>
      <c r="Y510" s="515"/>
      <c r="Z510" s="515"/>
      <c r="AA510" s="515"/>
      <c r="AB510" s="515"/>
      <c r="AC510" s="515"/>
    </row>
    <row r="511" spans="1:29" ht="21">
      <c r="A511" s="134" t="s">
        <v>1437</v>
      </c>
      <c r="B511" s="65" t="s">
        <v>1438</v>
      </c>
      <c r="C511" s="124"/>
      <c r="D511" s="358" t="s">
        <v>61</v>
      </c>
      <c r="E511" s="358" t="s">
        <v>62</v>
      </c>
      <c r="F511" s="298">
        <f>P511</f>
        <v>221001.52999999974</v>
      </c>
      <c r="G511" s="214" t="s">
        <v>1037</v>
      </c>
      <c r="H511" s="238"/>
      <c r="I511" s="214" t="s">
        <v>1037</v>
      </c>
      <c r="J511" s="238"/>
      <c r="K511" s="214" t="s">
        <v>1037</v>
      </c>
      <c r="L511" s="238"/>
      <c r="M511" s="214" t="s">
        <v>1037</v>
      </c>
      <c r="N511" s="238"/>
      <c r="O511" s="214" t="s">
        <v>1037</v>
      </c>
      <c r="P511" s="298">
        <f>P432+P458-931565.67-281332.8</f>
        <v>221001.52999999974</v>
      </c>
      <c r="Q511" s="208" t="s">
        <v>1037</v>
      </c>
      <c r="R511" s="208" t="s">
        <v>1037</v>
      </c>
      <c r="S511" s="208" t="s">
        <v>1037</v>
      </c>
      <c r="T511" s="208" t="s">
        <v>1037</v>
      </c>
      <c r="U511" s="208" t="s">
        <v>1037</v>
      </c>
      <c r="V511" s="208" t="s">
        <v>1037</v>
      </c>
      <c r="W511" s="208" t="s">
        <v>1037</v>
      </c>
      <c r="X511" s="208" t="s">
        <v>1037</v>
      </c>
      <c r="Y511" s="208" t="s">
        <v>1037</v>
      </c>
      <c r="Z511" s="208" t="s">
        <v>1037</v>
      </c>
      <c r="AA511" s="208" t="s">
        <v>1037</v>
      </c>
      <c r="AB511" s="208" t="s">
        <v>1037</v>
      </c>
      <c r="AC511" s="208" t="s">
        <v>1037</v>
      </c>
    </row>
    <row r="512" spans="1:29" ht="12.75">
      <c r="A512" s="114" t="s">
        <v>1297</v>
      </c>
      <c r="B512" s="496" t="s">
        <v>1439</v>
      </c>
      <c r="C512" s="498"/>
      <c r="D512" s="500" t="s">
        <v>61</v>
      </c>
      <c r="E512" s="371"/>
      <c r="F512" s="494">
        <f>P512</f>
        <v>169773.6499999998</v>
      </c>
      <c r="G512" s="492" t="s">
        <v>1037</v>
      </c>
      <c r="H512" s="492"/>
      <c r="I512" s="492" t="s">
        <v>1037</v>
      </c>
      <c r="J512" s="492"/>
      <c r="K512" s="492" t="s">
        <v>1037</v>
      </c>
      <c r="L512" s="492"/>
      <c r="M512" s="492" t="s">
        <v>1037</v>
      </c>
      <c r="N512" s="492"/>
      <c r="O512" s="492" t="s">
        <v>1037</v>
      </c>
      <c r="P512" s="494">
        <f>P432-931565.67</f>
        <v>169773.6499999998</v>
      </c>
      <c r="Q512" s="514" t="s">
        <v>1037</v>
      </c>
      <c r="R512" s="514" t="s">
        <v>1037</v>
      </c>
      <c r="S512" s="514" t="s">
        <v>1037</v>
      </c>
      <c r="T512" s="514" t="s">
        <v>1037</v>
      </c>
      <c r="U512" s="514" t="s">
        <v>1037</v>
      </c>
      <c r="V512" s="514" t="s">
        <v>1037</v>
      </c>
      <c r="W512" s="514" t="s">
        <v>1037</v>
      </c>
      <c r="X512" s="514" t="s">
        <v>1037</v>
      </c>
      <c r="Y512" s="514" t="s">
        <v>1037</v>
      </c>
      <c r="Z512" s="514" t="s">
        <v>1037</v>
      </c>
      <c r="AA512" s="514" t="s">
        <v>1037</v>
      </c>
      <c r="AB512" s="514" t="s">
        <v>1037</v>
      </c>
      <c r="AC512" s="514" t="s">
        <v>1037</v>
      </c>
    </row>
    <row r="513" spans="1:29" ht="12.75">
      <c r="A513" s="136" t="s">
        <v>514</v>
      </c>
      <c r="B513" s="497"/>
      <c r="C513" s="499"/>
      <c r="D513" s="501"/>
      <c r="E513" s="351" t="s">
        <v>67</v>
      </c>
      <c r="F513" s="495"/>
      <c r="G513" s="493"/>
      <c r="H513" s="493"/>
      <c r="I513" s="493"/>
      <c r="J513" s="493"/>
      <c r="K513" s="493"/>
      <c r="L513" s="493"/>
      <c r="M513" s="493"/>
      <c r="N513" s="493"/>
      <c r="O513" s="493"/>
      <c r="P513" s="495"/>
      <c r="Q513" s="515"/>
      <c r="R513" s="515"/>
      <c r="S513" s="515"/>
      <c r="T513" s="515"/>
      <c r="U513" s="515"/>
      <c r="V513" s="515"/>
      <c r="W513" s="515"/>
      <c r="X513" s="515"/>
      <c r="Y513" s="515"/>
      <c r="Z513" s="515"/>
      <c r="AA513" s="515"/>
      <c r="AB513" s="515"/>
      <c r="AC513" s="515"/>
    </row>
    <row r="514" spans="1:29" ht="14.25" hidden="1">
      <c r="A514" s="134" t="s">
        <v>1440</v>
      </c>
      <c r="B514" s="63" t="s">
        <v>1441</v>
      </c>
      <c r="C514" s="90"/>
      <c r="D514" s="366" t="s">
        <v>61</v>
      </c>
      <c r="E514" s="366" t="s">
        <v>62</v>
      </c>
      <c r="F514" s="207"/>
      <c r="G514" s="208" t="s">
        <v>1037</v>
      </c>
      <c r="H514" s="207"/>
      <c r="I514" s="208" t="s">
        <v>1037</v>
      </c>
      <c r="J514" s="207"/>
      <c r="K514" s="208" t="s">
        <v>1037</v>
      </c>
      <c r="L514" s="207"/>
      <c r="M514" s="208" t="s">
        <v>1037</v>
      </c>
      <c r="N514" s="207"/>
      <c r="O514" s="208" t="s">
        <v>1037</v>
      </c>
      <c r="P514" s="207"/>
      <c r="Q514" s="208" t="s">
        <v>1037</v>
      </c>
      <c r="R514" s="208" t="s">
        <v>1037</v>
      </c>
      <c r="S514" s="208" t="s">
        <v>1037</v>
      </c>
      <c r="T514" s="208" t="s">
        <v>1037</v>
      </c>
      <c r="U514" s="208" t="s">
        <v>1037</v>
      </c>
      <c r="V514" s="208" t="s">
        <v>1037</v>
      </c>
      <c r="W514" s="208" t="s">
        <v>1037</v>
      </c>
      <c r="X514" s="208" t="s">
        <v>1037</v>
      </c>
      <c r="Y514" s="208" t="s">
        <v>1037</v>
      </c>
      <c r="Z514" s="208" t="s">
        <v>1037</v>
      </c>
      <c r="AA514" s="208" t="s">
        <v>1037</v>
      </c>
      <c r="AB514" s="208" t="s">
        <v>1037</v>
      </c>
      <c r="AC514" s="208" t="s">
        <v>1037</v>
      </c>
    </row>
    <row r="515" spans="1:29" ht="12.75" hidden="1">
      <c r="A515" s="114" t="s">
        <v>1301</v>
      </c>
      <c r="B515" s="496" t="s">
        <v>1442</v>
      </c>
      <c r="C515" s="90"/>
      <c r="D515" s="500" t="s">
        <v>61</v>
      </c>
      <c r="E515" s="371"/>
      <c r="F515" s="514"/>
      <c r="G515" s="514" t="s">
        <v>1037</v>
      </c>
      <c r="H515" s="514"/>
      <c r="I515" s="514" t="s">
        <v>1037</v>
      </c>
      <c r="J515" s="514"/>
      <c r="K515" s="514" t="s">
        <v>1037</v>
      </c>
      <c r="L515" s="514"/>
      <c r="M515" s="514" t="s">
        <v>1037</v>
      </c>
      <c r="N515" s="514"/>
      <c r="O515" s="514" t="s">
        <v>1037</v>
      </c>
      <c r="P515" s="514"/>
      <c r="Q515" s="514" t="s">
        <v>1037</v>
      </c>
      <c r="R515" s="514" t="s">
        <v>1037</v>
      </c>
      <c r="S515" s="514" t="s">
        <v>1037</v>
      </c>
      <c r="T515" s="514" t="s">
        <v>1037</v>
      </c>
      <c r="U515" s="514" t="s">
        <v>1037</v>
      </c>
      <c r="V515" s="514" t="s">
        <v>1037</v>
      </c>
      <c r="W515" s="514" t="s">
        <v>1037</v>
      </c>
      <c r="X515" s="514" t="s">
        <v>1037</v>
      </c>
      <c r="Y515" s="514" t="s">
        <v>1037</v>
      </c>
      <c r="Z515" s="514" t="s">
        <v>1037</v>
      </c>
      <c r="AA515" s="514" t="s">
        <v>1037</v>
      </c>
      <c r="AB515" s="514" t="s">
        <v>1037</v>
      </c>
      <c r="AC515" s="514" t="s">
        <v>1037</v>
      </c>
    </row>
    <row r="516" spans="1:29" ht="12.75" hidden="1">
      <c r="A516" s="136" t="s">
        <v>514</v>
      </c>
      <c r="B516" s="497"/>
      <c r="C516" s="90"/>
      <c r="D516" s="501"/>
      <c r="E516" s="351" t="s">
        <v>67</v>
      </c>
      <c r="F516" s="515"/>
      <c r="G516" s="515"/>
      <c r="H516" s="515"/>
      <c r="I516" s="515"/>
      <c r="J516" s="515"/>
      <c r="K516" s="515"/>
      <c r="L516" s="515"/>
      <c r="M516" s="515"/>
      <c r="N516" s="515"/>
      <c r="O516" s="515"/>
      <c r="P516" s="515"/>
      <c r="Q516" s="515"/>
      <c r="R516" s="515"/>
      <c r="S516" s="515"/>
      <c r="T516" s="515"/>
      <c r="U516" s="515"/>
      <c r="V516" s="515"/>
      <c r="W516" s="515"/>
      <c r="X516" s="515"/>
      <c r="Y516" s="515"/>
      <c r="Z516" s="515"/>
      <c r="AA516" s="515"/>
      <c r="AB516" s="515"/>
      <c r="AC516" s="515"/>
    </row>
    <row r="517" spans="1:29" ht="12.75">
      <c r="A517" s="552" t="s">
        <v>1443</v>
      </c>
      <c r="B517" s="553"/>
      <c r="C517" s="553"/>
      <c r="D517" s="553"/>
      <c r="E517" s="553"/>
      <c r="F517" s="553"/>
      <c r="G517" s="553"/>
      <c r="H517" s="553"/>
      <c r="I517" s="553"/>
      <c r="J517" s="553"/>
      <c r="K517" s="553"/>
      <c r="L517" s="553"/>
      <c r="M517" s="553"/>
      <c r="N517" s="553"/>
      <c r="O517" s="553"/>
      <c r="P517" s="553"/>
      <c r="Q517" s="553"/>
      <c r="R517" s="553"/>
      <c r="S517" s="553"/>
      <c r="T517" s="553"/>
      <c r="U517" s="553"/>
      <c r="V517" s="553"/>
      <c r="W517" s="553"/>
      <c r="X517" s="553"/>
      <c r="Y517" s="553"/>
      <c r="Z517" s="553"/>
      <c r="AA517" s="553"/>
      <c r="AB517" s="553"/>
      <c r="AC517" s="554"/>
    </row>
    <row r="518" spans="1:29" ht="12.75">
      <c r="A518" s="549" t="s">
        <v>1444</v>
      </c>
      <c r="B518" s="550"/>
      <c r="C518" s="550"/>
      <c r="D518" s="550"/>
      <c r="E518" s="550"/>
      <c r="F518" s="550"/>
      <c r="G518" s="550"/>
      <c r="H518" s="550"/>
      <c r="I518" s="550"/>
      <c r="J518" s="550"/>
      <c r="K518" s="550"/>
      <c r="L518" s="550"/>
      <c r="M518" s="550"/>
      <c r="N518" s="550"/>
      <c r="O518" s="550"/>
      <c r="P518" s="550"/>
      <c r="Q518" s="550"/>
      <c r="R518" s="550"/>
      <c r="S518" s="550"/>
      <c r="T518" s="550"/>
      <c r="U518" s="550"/>
      <c r="V518" s="550"/>
      <c r="W518" s="550"/>
      <c r="X518" s="550"/>
      <c r="Y518" s="550"/>
      <c r="Z518" s="550"/>
      <c r="AA518" s="550"/>
      <c r="AB518" s="550"/>
      <c r="AC518" s="551"/>
    </row>
    <row r="519" spans="1:29" ht="22.5" hidden="1">
      <c r="A519" s="398" t="s">
        <v>1445</v>
      </c>
      <c r="B519" s="63" t="s">
        <v>1446</v>
      </c>
      <c r="C519" s="90"/>
      <c r="D519" s="350" t="s">
        <v>61</v>
      </c>
      <c r="E519" s="350" t="s">
        <v>62</v>
      </c>
      <c r="F519" s="207"/>
      <c r="G519" s="207"/>
      <c r="H519" s="207"/>
      <c r="I519" s="207"/>
      <c r="J519" s="207"/>
      <c r="K519" s="207"/>
      <c r="L519" s="207"/>
      <c r="M519" s="207"/>
      <c r="N519" s="207"/>
      <c r="O519" s="207"/>
      <c r="P519" s="207"/>
      <c r="Q519" s="207"/>
      <c r="R519" s="227"/>
      <c r="S519" s="207"/>
      <c r="T519" s="207"/>
      <c r="U519" s="207"/>
      <c r="V519" s="207"/>
      <c r="W519" s="207"/>
      <c r="X519" s="207"/>
      <c r="Y519" s="207"/>
      <c r="Z519" s="207"/>
      <c r="AA519" s="207"/>
      <c r="AB519" s="207"/>
      <c r="AC519" s="207"/>
    </row>
    <row r="520" spans="1:29" ht="14.25" hidden="1">
      <c r="A520" s="114" t="s">
        <v>1447</v>
      </c>
      <c r="B520" s="138"/>
      <c r="C520" s="76"/>
      <c r="D520" s="362"/>
      <c r="E520" s="362"/>
      <c r="F520" s="212"/>
      <c r="G520" s="230"/>
      <c r="H520" s="212"/>
      <c r="I520" s="230"/>
      <c r="J520" s="212"/>
      <c r="K520" s="230"/>
      <c r="L520" s="212"/>
      <c r="M520" s="212"/>
      <c r="N520" s="230"/>
      <c r="O520" s="212"/>
      <c r="P520" s="230"/>
      <c r="Q520" s="212"/>
      <c r="R520" s="233"/>
      <c r="S520" s="212"/>
      <c r="T520" s="230"/>
      <c r="U520" s="212"/>
      <c r="V520" s="230"/>
      <c r="W520" s="212"/>
      <c r="X520" s="230"/>
      <c r="Y520" s="212"/>
      <c r="Z520" s="230"/>
      <c r="AA520" s="230"/>
      <c r="AB520" s="212"/>
      <c r="AC520" s="230"/>
    </row>
    <row r="521" spans="1:29" ht="22.5" hidden="1">
      <c r="A521" s="114" t="s">
        <v>1448</v>
      </c>
      <c r="B521" s="66" t="s">
        <v>1449</v>
      </c>
      <c r="C521" s="107"/>
      <c r="D521" s="351" t="s">
        <v>61</v>
      </c>
      <c r="E521" s="351" t="s">
        <v>62</v>
      </c>
      <c r="F521" s="208"/>
      <c r="G521" s="208"/>
      <c r="H521" s="208"/>
      <c r="I521" s="208"/>
      <c r="J521" s="208"/>
      <c r="K521" s="208"/>
      <c r="L521" s="208"/>
      <c r="M521" s="208"/>
      <c r="N521" s="208"/>
      <c r="O521" s="208"/>
      <c r="P521" s="208"/>
      <c r="Q521" s="208"/>
      <c r="R521" s="236"/>
      <c r="S521" s="208"/>
      <c r="T521" s="208"/>
      <c r="U521" s="208"/>
      <c r="V521" s="208"/>
      <c r="W521" s="208"/>
      <c r="X521" s="208"/>
      <c r="Y521" s="208"/>
      <c r="Z521" s="208"/>
      <c r="AA521" s="208"/>
      <c r="AB521" s="208"/>
      <c r="AC521" s="208"/>
    </row>
    <row r="522" spans="1:29" ht="22.5" hidden="1">
      <c r="A522" s="114" t="s">
        <v>1450</v>
      </c>
      <c r="B522" s="63" t="s">
        <v>1451</v>
      </c>
      <c r="C522" s="90"/>
      <c r="D522" s="350" t="s">
        <v>61</v>
      </c>
      <c r="E522" s="351" t="s">
        <v>62</v>
      </c>
      <c r="F522" s="208"/>
      <c r="G522" s="208"/>
      <c r="H522" s="208"/>
      <c r="I522" s="208"/>
      <c r="J522" s="208"/>
      <c r="K522" s="208"/>
      <c r="L522" s="208"/>
      <c r="M522" s="208"/>
      <c r="N522" s="208"/>
      <c r="O522" s="208"/>
      <c r="P522" s="208"/>
      <c r="Q522" s="208"/>
      <c r="R522" s="227"/>
      <c r="S522" s="208"/>
      <c r="T522" s="207"/>
      <c r="U522" s="208"/>
      <c r="V522" s="207"/>
      <c r="W522" s="208"/>
      <c r="X522" s="207"/>
      <c r="Y522" s="208"/>
      <c r="Z522" s="207"/>
      <c r="AA522" s="208"/>
      <c r="AB522" s="207"/>
      <c r="AC522" s="208"/>
    </row>
    <row r="523" spans="1:29" ht="33.75" hidden="1">
      <c r="A523" s="114" t="s">
        <v>1452</v>
      </c>
      <c r="B523" s="63" t="s">
        <v>1453</v>
      </c>
      <c r="C523" s="90"/>
      <c r="D523" s="350" t="s">
        <v>61</v>
      </c>
      <c r="E523" s="351" t="s">
        <v>62</v>
      </c>
      <c r="F523" s="208"/>
      <c r="G523" s="208"/>
      <c r="H523" s="208"/>
      <c r="I523" s="208"/>
      <c r="J523" s="208"/>
      <c r="K523" s="208"/>
      <c r="L523" s="208"/>
      <c r="M523" s="208"/>
      <c r="N523" s="208"/>
      <c r="O523" s="208"/>
      <c r="P523" s="208"/>
      <c r="Q523" s="208"/>
      <c r="R523" s="227"/>
      <c r="S523" s="208"/>
      <c r="T523" s="207"/>
      <c r="U523" s="208"/>
      <c r="V523" s="207"/>
      <c r="W523" s="208"/>
      <c r="X523" s="207"/>
      <c r="Y523" s="208"/>
      <c r="Z523" s="207"/>
      <c r="AA523" s="208"/>
      <c r="AB523" s="207"/>
      <c r="AC523" s="208"/>
    </row>
    <row r="524" spans="1:29" ht="14.25" hidden="1">
      <c r="A524" s="134" t="s">
        <v>1454</v>
      </c>
      <c r="B524" s="133" t="s">
        <v>1455</v>
      </c>
      <c r="C524" s="110"/>
      <c r="D524" s="350" t="s">
        <v>61</v>
      </c>
      <c r="E524" s="351" t="s">
        <v>62</v>
      </c>
      <c r="F524" s="208"/>
      <c r="G524" s="208"/>
      <c r="H524" s="208"/>
      <c r="I524" s="208"/>
      <c r="J524" s="208"/>
      <c r="K524" s="208"/>
      <c r="L524" s="208"/>
      <c r="M524" s="208"/>
      <c r="N524" s="208"/>
      <c r="O524" s="208"/>
      <c r="P524" s="208"/>
      <c r="Q524" s="208"/>
      <c r="R524" s="227"/>
      <c r="S524" s="208"/>
      <c r="T524" s="207"/>
      <c r="U524" s="208"/>
      <c r="V524" s="207"/>
      <c r="W524" s="208"/>
      <c r="X524" s="207"/>
      <c r="Y524" s="208"/>
      <c r="Z524" s="207"/>
      <c r="AA524" s="208"/>
      <c r="AB524" s="207"/>
      <c r="AC524" s="208"/>
    </row>
    <row r="525" spans="1:29" ht="22.5" hidden="1">
      <c r="A525" s="114" t="s">
        <v>1456</v>
      </c>
      <c r="B525" s="545" t="s">
        <v>1457</v>
      </c>
      <c r="C525" s="110"/>
      <c r="D525" s="362"/>
      <c r="E525" s="362"/>
      <c r="F525" s="514"/>
      <c r="G525" s="514"/>
      <c r="H525" s="514"/>
      <c r="I525" s="514"/>
      <c r="J525" s="514"/>
      <c r="K525" s="514"/>
      <c r="L525" s="514"/>
      <c r="M525" s="514"/>
      <c r="N525" s="514"/>
      <c r="O525" s="514"/>
      <c r="P525" s="514"/>
      <c r="Q525" s="514"/>
      <c r="R525" s="547"/>
      <c r="S525" s="514"/>
      <c r="T525" s="514"/>
      <c r="U525" s="514"/>
      <c r="V525" s="514"/>
      <c r="W525" s="514"/>
      <c r="X525" s="514"/>
      <c r="Y525" s="514"/>
      <c r="Z525" s="514"/>
      <c r="AA525" s="514"/>
      <c r="AB525" s="514"/>
      <c r="AC525" s="514"/>
    </row>
    <row r="526" spans="1:29" ht="22.5" hidden="1">
      <c r="A526" s="114" t="s">
        <v>1448</v>
      </c>
      <c r="B526" s="546"/>
      <c r="C526" s="110"/>
      <c r="D526" s="351" t="s">
        <v>61</v>
      </c>
      <c r="E526" s="351" t="s">
        <v>62</v>
      </c>
      <c r="F526" s="515"/>
      <c r="G526" s="515"/>
      <c r="H526" s="515"/>
      <c r="I526" s="515"/>
      <c r="J526" s="515"/>
      <c r="K526" s="515"/>
      <c r="L526" s="515"/>
      <c r="M526" s="515"/>
      <c r="N526" s="515"/>
      <c r="O526" s="515"/>
      <c r="P526" s="515"/>
      <c r="Q526" s="515"/>
      <c r="R526" s="548"/>
      <c r="S526" s="515"/>
      <c r="T526" s="515"/>
      <c r="U526" s="515"/>
      <c r="V526" s="515"/>
      <c r="W526" s="515"/>
      <c r="X526" s="515"/>
      <c r="Y526" s="515"/>
      <c r="Z526" s="515"/>
      <c r="AA526" s="515"/>
      <c r="AB526" s="515"/>
      <c r="AC526" s="515"/>
    </row>
    <row r="527" spans="1:29" ht="22.5" hidden="1">
      <c r="A527" s="114" t="s">
        <v>1450</v>
      </c>
      <c r="B527" s="133" t="s">
        <v>1458</v>
      </c>
      <c r="C527" s="110"/>
      <c r="D527" s="350" t="s">
        <v>61</v>
      </c>
      <c r="E527" s="351" t="s">
        <v>62</v>
      </c>
      <c r="F527" s="208"/>
      <c r="G527" s="208"/>
      <c r="H527" s="208"/>
      <c r="I527" s="208"/>
      <c r="J527" s="208"/>
      <c r="K527" s="208"/>
      <c r="L527" s="208"/>
      <c r="M527" s="208"/>
      <c r="N527" s="208"/>
      <c r="O527" s="208"/>
      <c r="P527" s="208"/>
      <c r="Q527" s="208"/>
      <c r="R527" s="227"/>
      <c r="S527" s="208"/>
      <c r="T527" s="207"/>
      <c r="U527" s="208"/>
      <c r="V527" s="207"/>
      <c r="W527" s="208"/>
      <c r="X527" s="207"/>
      <c r="Y527" s="208"/>
      <c r="Z527" s="207"/>
      <c r="AA527" s="208"/>
      <c r="AB527" s="207"/>
      <c r="AC527" s="208"/>
    </row>
    <row r="528" spans="1:29" ht="33.75" hidden="1">
      <c r="A528" s="114" t="s">
        <v>1452</v>
      </c>
      <c r="B528" s="133" t="s">
        <v>1459</v>
      </c>
      <c r="C528" s="110"/>
      <c r="D528" s="350" t="s">
        <v>61</v>
      </c>
      <c r="E528" s="351" t="s">
        <v>62</v>
      </c>
      <c r="F528" s="208"/>
      <c r="G528" s="208"/>
      <c r="H528" s="208"/>
      <c r="I528" s="208"/>
      <c r="J528" s="208"/>
      <c r="K528" s="208"/>
      <c r="L528" s="208"/>
      <c r="M528" s="208"/>
      <c r="N528" s="208"/>
      <c r="O528" s="208"/>
      <c r="P528" s="208"/>
      <c r="Q528" s="208"/>
      <c r="R528" s="227"/>
      <c r="S528" s="208"/>
      <c r="T528" s="207"/>
      <c r="U528" s="208"/>
      <c r="V528" s="207"/>
      <c r="W528" s="208"/>
      <c r="X528" s="207"/>
      <c r="Y528" s="208"/>
      <c r="Z528" s="207"/>
      <c r="AA528" s="208"/>
      <c r="AB528" s="207"/>
      <c r="AC528" s="208"/>
    </row>
    <row r="529" spans="1:29" ht="22.5">
      <c r="A529" s="396" t="s">
        <v>920</v>
      </c>
      <c r="B529" s="65" t="s">
        <v>1460</v>
      </c>
      <c r="C529" s="124"/>
      <c r="D529" s="357" t="s">
        <v>61</v>
      </c>
      <c r="E529" s="357" t="s">
        <v>62</v>
      </c>
      <c r="F529" s="298">
        <f>P529</f>
        <v>7847746</v>
      </c>
      <c r="G529" s="399">
        <v>0</v>
      </c>
      <c r="H529" s="300"/>
      <c r="I529" s="300"/>
      <c r="J529" s="300"/>
      <c r="K529" s="300"/>
      <c r="L529" s="300"/>
      <c r="M529" s="300"/>
      <c r="N529" s="300"/>
      <c r="O529" s="300"/>
      <c r="P529" s="298">
        <f>P405+970000</f>
        <v>7847746</v>
      </c>
      <c r="Q529" s="399">
        <v>0</v>
      </c>
      <c r="R529" s="298">
        <f>AB529</f>
        <v>2397439.6499999994</v>
      </c>
      <c r="S529" s="399">
        <v>0</v>
      </c>
      <c r="T529" s="298"/>
      <c r="U529" s="300"/>
      <c r="V529" s="298"/>
      <c r="W529" s="300"/>
      <c r="X529" s="298"/>
      <c r="Y529" s="300"/>
      <c r="Z529" s="298"/>
      <c r="AA529" s="300"/>
      <c r="AB529" s="298">
        <f>AB530+AB405-AB406</f>
        <v>2397439.6499999994</v>
      </c>
      <c r="AC529" s="304">
        <v>0</v>
      </c>
    </row>
    <row r="530" spans="1:29" ht="22.5">
      <c r="A530" s="131" t="s">
        <v>1461</v>
      </c>
      <c r="B530" s="63" t="s">
        <v>1462</v>
      </c>
      <c r="C530" s="110"/>
      <c r="D530" s="350" t="s">
        <v>61</v>
      </c>
      <c r="E530" s="351" t="s">
        <v>62</v>
      </c>
      <c r="F530" s="333">
        <f>P530</f>
        <v>1331000</v>
      </c>
      <c r="G530" s="399">
        <v>0</v>
      </c>
      <c r="H530" s="333"/>
      <c r="I530" s="333"/>
      <c r="J530" s="333"/>
      <c r="K530" s="333"/>
      <c r="L530" s="333"/>
      <c r="M530" s="333"/>
      <c r="N530" s="333"/>
      <c r="O530" s="333"/>
      <c r="P530" s="333">
        <v>1331000</v>
      </c>
      <c r="Q530" s="399">
        <v>0</v>
      </c>
      <c r="R530" s="320">
        <f>AB530</f>
        <v>1168439.65</v>
      </c>
      <c r="S530" s="399">
        <v>0</v>
      </c>
      <c r="T530" s="320"/>
      <c r="U530" s="333"/>
      <c r="V530" s="320"/>
      <c r="W530" s="333"/>
      <c r="X530" s="320"/>
      <c r="Y530" s="333"/>
      <c r="Z530" s="320"/>
      <c r="AA530" s="333"/>
      <c r="AB530" s="320">
        <f>55980.2+905150+10828+196481.45</f>
        <v>1168439.65</v>
      </c>
      <c r="AC530" s="224">
        <v>0</v>
      </c>
    </row>
    <row r="531" spans="1:29" ht="14.25" hidden="1">
      <c r="A531" s="131" t="s">
        <v>1463</v>
      </c>
      <c r="B531" s="63" t="s">
        <v>1464</v>
      </c>
      <c r="C531" s="110"/>
      <c r="D531" s="350" t="s">
        <v>61</v>
      </c>
      <c r="E531" s="351" t="s">
        <v>62</v>
      </c>
      <c r="F531" s="333"/>
      <c r="G531" s="333"/>
      <c r="H531" s="333"/>
      <c r="I531" s="333"/>
      <c r="J531" s="333"/>
      <c r="K531" s="333"/>
      <c r="L531" s="333"/>
      <c r="M531" s="333"/>
      <c r="N531" s="333"/>
      <c r="O531" s="333"/>
      <c r="P531" s="333"/>
      <c r="Q531" s="333"/>
      <c r="R531" s="400"/>
      <c r="S531" s="333"/>
      <c r="T531" s="320"/>
      <c r="U531" s="333"/>
      <c r="V531" s="320"/>
      <c r="W531" s="333"/>
      <c r="X531" s="320"/>
      <c r="Y531" s="333"/>
      <c r="Z531" s="320"/>
      <c r="AA531" s="333"/>
      <c r="AB531" s="320"/>
      <c r="AC531" s="208"/>
    </row>
    <row r="532" spans="1:29" ht="22.5">
      <c r="A532" s="396" t="s">
        <v>927</v>
      </c>
      <c r="B532" s="65" t="s">
        <v>1465</v>
      </c>
      <c r="C532" s="110"/>
      <c r="D532" s="357" t="s">
        <v>61</v>
      </c>
      <c r="E532" s="348" t="s">
        <v>62</v>
      </c>
      <c r="F532" s="300">
        <f>F409</f>
        <v>12226100</v>
      </c>
      <c r="G532" s="333"/>
      <c r="H532" s="333"/>
      <c r="I532" s="333"/>
      <c r="J532" s="333"/>
      <c r="K532" s="333"/>
      <c r="L532" s="333"/>
      <c r="M532" s="333"/>
      <c r="N532" s="333"/>
      <c r="O532" s="333"/>
      <c r="P532" s="300">
        <f>P409</f>
        <v>12226100</v>
      </c>
      <c r="Q532" s="333"/>
      <c r="R532" s="298">
        <f>R409</f>
        <v>8016262.68</v>
      </c>
      <c r="S532" s="333"/>
      <c r="T532" s="320"/>
      <c r="U532" s="333"/>
      <c r="V532" s="320"/>
      <c r="W532" s="333"/>
      <c r="X532" s="320"/>
      <c r="Y532" s="333"/>
      <c r="Z532" s="320"/>
      <c r="AA532" s="333"/>
      <c r="AB532" s="298">
        <f>AB409</f>
        <v>8016262.68</v>
      </c>
      <c r="AC532" s="208"/>
    </row>
    <row r="533" spans="1:29" ht="22.5">
      <c r="A533" s="131" t="s">
        <v>1461</v>
      </c>
      <c r="B533" s="63" t="s">
        <v>1466</v>
      </c>
      <c r="C533" s="110"/>
      <c r="D533" s="350" t="s">
        <v>61</v>
      </c>
      <c r="E533" s="351" t="s">
        <v>62</v>
      </c>
      <c r="F533" s="317">
        <f>'Справочная таблица'!F411</f>
        <v>7302200</v>
      </c>
      <c r="G533" s="333"/>
      <c r="H533" s="333"/>
      <c r="I533" s="333"/>
      <c r="J533" s="333"/>
      <c r="K533" s="333"/>
      <c r="L533" s="333"/>
      <c r="M533" s="333"/>
      <c r="N533" s="333"/>
      <c r="O533" s="333"/>
      <c r="P533" s="317">
        <f>'Справочная таблица'!P411</f>
        <v>7302200</v>
      </c>
      <c r="Q533" s="333"/>
      <c r="R533" s="320">
        <f>R411</f>
        <v>4470747.66</v>
      </c>
      <c r="S533" s="333"/>
      <c r="T533" s="320"/>
      <c r="U533" s="333"/>
      <c r="V533" s="320"/>
      <c r="W533" s="333"/>
      <c r="X533" s="320"/>
      <c r="Y533" s="333"/>
      <c r="Z533" s="320"/>
      <c r="AA533" s="333"/>
      <c r="AB533" s="320">
        <f>AB411</f>
        <v>4470747.66</v>
      </c>
      <c r="AC533" s="208"/>
    </row>
    <row r="534" spans="1:29" ht="14.25" hidden="1">
      <c r="A534" s="131" t="s">
        <v>1463</v>
      </c>
      <c r="B534" s="63" t="s">
        <v>1467</v>
      </c>
      <c r="C534" s="110"/>
      <c r="D534" s="350" t="s">
        <v>61</v>
      </c>
      <c r="E534" s="351" t="s">
        <v>62</v>
      </c>
      <c r="F534" s="287"/>
      <c r="G534" s="208"/>
      <c r="H534" s="208"/>
      <c r="I534" s="208"/>
      <c r="J534" s="208"/>
      <c r="K534" s="208"/>
      <c r="L534" s="208"/>
      <c r="M534" s="208"/>
      <c r="N534" s="208"/>
      <c r="O534" s="208"/>
      <c r="P534" s="287"/>
      <c r="Q534" s="208"/>
      <c r="R534" s="227"/>
      <c r="S534" s="208"/>
      <c r="T534" s="207"/>
      <c r="U534" s="208"/>
      <c r="V534" s="207"/>
      <c r="W534" s="208"/>
      <c r="X534" s="207"/>
      <c r="Y534" s="208"/>
      <c r="Z534" s="207"/>
      <c r="AA534" s="208"/>
      <c r="AB534" s="207"/>
      <c r="AC534" s="208"/>
    </row>
    <row r="535" spans="1:29" ht="33.75">
      <c r="A535" s="132" t="s">
        <v>1468</v>
      </c>
      <c r="B535" s="65" t="s">
        <v>1469</v>
      </c>
      <c r="C535" s="110"/>
      <c r="D535" s="358" t="s">
        <v>61</v>
      </c>
      <c r="E535" s="358" t="s">
        <v>62</v>
      </c>
      <c r="F535" s="316">
        <f>P535</f>
        <v>11677090.65</v>
      </c>
      <c r="G535" s="207" t="s">
        <v>1037</v>
      </c>
      <c r="H535" s="207"/>
      <c r="I535" s="207" t="s">
        <v>1037</v>
      </c>
      <c r="J535" s="207"/>
      <c r="K535" s="207" t="s">
        <v>1037</v>
      </c>
      <c r="L535" s="207"/>
      <c r="M535" s="207" t="s">
        <v>1037</v>
      </c>
      <c r="N535" s="207"/>
      <c r="O535" s="207" t="s">
        <v>1037</v>
      </c>
      <c r="P535" s="316">
        <f>P537+P554+P581+P582</f>
        <v>11677090.65</v>
      </c>
      <c r="Q535" s="207" t="s">
        <v>1037</v>
      </c>
      <c r="R535" s="239">
        <f>R537+R554+R581+R582</f>
        <v>9021534.06</v>
      </c>
      <c r="S535" s="207" t="s">
        <v>1037</v>
      </c>
      <c r="T535" s="207"/>
      <c r="U535" s="207" t="s">
        <v>1037</v>
      </c>
      <c r="V535" s="207"/>
      <c r="W535" s="207" t="s">
        <v>1037</v>
      </c>
      <c r="X535" s="207"/>
      <c r="Y535" s="207" t="s">
        <v>1037</v>
      </c>
      <c r="Z535" s="207"/>
      <c r="AA535" s="207" t="s">
        <v>1037</v>
      </c>
      <c r="AB535" s="239">
        <f>AB537+AB554+AB581+AB582</f>
        <v>9021534.06</v>
      </c>
      <c r="AC535" s="207" t="s">
        <v>1037</v>
      </c>
    </row>
    <row r="536" spans="1:29" ht="15">
      <c r="A536" s="131" t="s">
        <v>1285</v>
      </c>
      <c r="B536" s="522" t="s">
        <v>1471</v>
      </c>
      <c r="C536" s="76"/>
      <c r="D536" s="360"/>
      <c r="E536" s="360"/>
      <c r="F536" s="339"/>
      <c r="G536" s="230"/>
      <c r="H536" s="230"/>
      <c r="I536" s="212"/>
      <c r="J536" s="230"/>
      <c r="K536" s="230"/>
      <c r="L536" s="230"/>
      <c r="M536" s="212"/>
      <c r="N536" s="212"/>
      <c r="O536" s="230"/>
      <c r="P536" s="339"/>
      <c r="Q536" s="230"/>
      <c r="R536" s="401"/>
      <c r="S536" s="230"/>
      <c r="T536" s="212"/>
      <c r="U536" s="230"/>
      <c r="V536" s="230"/>
      <c r="W536" s="212"/>
      <c r="X536" s="230"/>
      <c r="Y536" s="212"/>
      <c r="Z536" s="230"/>
      <c r="AA536" s="212"/>
      <c r="AB536" s="402"/>
      <c r="AC536" s="212"/>
    </row>
    <row r="537" spans="1:29" ht="15">
      <c r="A537" s="134" t="s">
        <v>1470</v>
      </c>
      <c r="B537" s="523"/>
      <c r="C537" s="403"/>
      <c r="D537" s="361" t="s">
        <v>544</v>
      </c>
      <c r="E537" s="361" t="s">
        <v>62</v>
      </c>
      <c r="F537" s="342">
        <f>P537</f>
        <v>193000</v>
      </c>
      <c r="G537" s="208" t="s">
        <v>1037</v>
      </c>
      <c r="H537" s="208"/>
      <c r="I537" s="208" t="s">
        <v>1037</v>
      </c>
      <c r="J537" s="208"/>
      <c r="K537" s="208" t="s">
        <v>1037</v>
      </c>
      <c r="L537" s="208"/>
      <c r="M537" s="208" t="s">
        <v>1037</v>
      </c>
      <c r="N537" s="208"/>
      <c r="O537" s="208" t="s">
        <v>1037</v>
      </c>
      <c r="P537" s="342">
        <f>P414</f>
        <v>193000</v>
      </c>
      <c r="Q537" s="208" t="s">
        <v>1037</v>
      </c>
      <c r="R537" s="345">
        <f>R414</f>
        <v>165872.08</v>
      </c>
      <c r="S537" s="208" t="s">
        <v>1037</v>
      </c>
      <c r="T537" s="208"/>
      <c r="U537" s="208" t="s">
        <v>1037</v>
      </c>
      <c r="V537" s="208"/>
      <c r="W537" s="208" t="s">
        <v>1037</v>
      </c>
      <c r="X537" s="208"/>
      <c r="Y537" s="208" t="s">
        <v>1037</v>
      </c>
      <c r="Z537" s="208"/>
      <c r="AA537" s="208" t="s">
        <v>1037</v>
      </c>
      <c r="AB537" s="345">
        <f>AB414</f>
        <v>165872.08</v>
      </c>
      <c r="AC537" s="208" t="s">
        <v>1037</v>
      </c>
    </row>
    <row r="538" spans="1:29" ht="42" hidden="1">
      <c r="A538" s="139" t="s">
        <v>1472</v>
      </c>
      <c r="B538" s="122" t="s">
        <v>1473</v>
      </c>
      <c r="C538" s="291"/>
      <c r="D538" s="358" t="s">
        <v>544</v>
      </c>
      <c r="E538" s="358" t="s">
        <v>62</v>
      </c>
      <c r="F538" s="316"/>
      <c r="G538" s="207" t="s">
        <v>1037</v>
      </c>
      <c r="H538" s="207"/>
      <c r="I538" s="207" t="s">
        <v>1037</v>
      </c>
      <c r="J538" s="207"/>
      <c r="K538" s="207" t="s">
        <v>1037</v>
      </c>
      <c r="L538" s="207"/>
      <c r="M538" s="207" t="s">
        <v>1037</v>
      </c>
      <c r="N538" s="207"/>
      <c r="O538" s="207" t="s">
        <v>1037</v>
      </c>
      <c r="P538" s="316"/>
      <c r="Q538" s="207" t="s">
        <v>1037</v>
      </c>
      <c r="R538" s="404"/>
      <c r="S538" s="207" t="s">
        <v>1037</v>
      </c>
      <c r="T538" s="207"/>
      <c r="U538" s="207" t="s">
        <v>1037</v>
      </c>
      <c r="V538" s="207"/>
      <c r="W538" s="207" t="s">
        <v>1037</v>
      </c>
      <c r="X538" s="207"/>
      <c r="Y538" s="207" t="s">
        <v>1037</v>
      </c>
      <c r="Z538" s="207"/>
      <c r="AA538" s="207" t="s">
        <v>1037</v>
      </c>
      <c r="AB538" s="239"/>
      <c r="AC538" s="207" t="s">
        <v>1037</v>
      </c>
    </row>
    <row r="539" spans="1:29" ht="22.5" hidden="1">
      <c r="A539" s="131" t="s">
        <v>1474</v>
      </c>
      <c r="B539" s="405"/>
      <c r="C539" s="406"/>
      <c r="D539" s="360"/>
      <c r="E539" s="360"/>
      <c r="F539" s="407"/>
      <c r="G539" s="230"/>
      <c r="H539" s="212"/>
      <c r="I539" s="230"/>
      <c r="J539" s="212"/>
      <c r="K539" s="230"/>
      <c r="L539" s="212"/>
      <c r="M539" s="230"/>
      <c r="N539" s="212"/>
      <c r="O539" s="230"/>
      <c r="P539" s="341"/>
      <c r="Q539" s="230"/>
      <c r="R539" s="408"/>
      <c r="S539" s="230"/>
      <c r="T539" s="230"/>
      <c r="U539" s="230"/>
      <c r="V539" s="230"/>
      <c r="W539" s="230"/>
      <c r="X539" s="212"/>
      <c r="Y539" s="230"/>
      <c r="Z539" s="212"/>
      <c r="AA539" s="230"/>
      <c r="AB539" s="344"/>
      <c r="AC539" s="212"/>
    </row>
    <row r="540" spans="1:29" ht="15" hidden="1">
      <c r="A540" s="131" t="s">
        <v>1475</v>
      </c>
      <c r="B540" s="118" t="s">
        <v>1476</v>
      </c>
      <c r="C540" s="403"/>
      <c r="D540" s="361" t="s">
        <v>1477</v>
      </c>
      <c r="E540" s="361" t="s">
        <v>62</v>
      </c>
      <c r="F540" s="342"/>
      <c r="G540" s="208" t="s">
        <v>1037</v>
      </c>
      <c r="H540" s="208"/>
      <c r="I540" s="208" t="s">
        <v>1037</v>
      </c>
      <c r="J540" s="208"/>
      <c r="K540" s="208" t="s">
        <v>1037</v>
      </c>
      <c r="L540" s="208"/>
      <c r="M540" s="208" t="s">
        <v>1037</v>
      </c>
      <c r="N540" s="208"/>
      <c r="O540" s="208" t="s">
        <v>1037</v>
      </c>
      <c r="P540" s="342"/>
      <c r="Q540" s="208" t="s">
        <v>1037</v>
      </c>
      <c r="R540" s="409"/>
      <c r="S540" s="208" t="s">
        <v>1037</v>
      </c>
      <c r="T540" s="208"/>
      <c r="U540" s="208" t="s">
        <v>1037</v>
      </c>
      <c r="V540" s="208"/>
      <c r="W540" s="208" t="s">
        <v>1037</v>
      </c>
      <c r="X540" s="208"/>
      <c r="Y540" s="208" t="s">
        <v>1037</v>
      </c>
      <c r="Z540" s="208"/>
      <c r="AA540" s="208" t="s">
        <v>1037</v>
      </c>
      <c r="AB540" s="345"/>
      <c r="AC540" s="208" t="s">
        <v>1037</v>
      </c>
    </row>
    <row r="541" spans="1:29" ht="45" hidden="1">
      <c r="A541" s="131" t="s">
        <v>1478</v>
      </c>
      <c r="B541" s="122" t="s">
        <v>1479</v>
      </c>
      <c r="C541" s="291"/>
      <c r="D541" s="361" t="s">
        <v>541</v>
      </c>
      <c r="E541" s="361" t="s">
        <v>62</v>
      </c>
      <c r="F541" s="342"/>
      <c r="G541" s="208" t="s">
        <v>1037</v>
      </c>
      <c r="H541" s="208"/>
      <c r="I541" s="208" t="s">
        <v>1037</v>
      </c>
      <c r="J541" s="208"/>
      <c r="K541" s="208" t="s">
        <v>1037</v>
      </c>
      <c r="L541" s="208"/>
      <c r="M541" s="208" t="s">
        <v>1037</v>
      </c>
      <c r="N541" s="208"/>
      <c r="O541" s="208" t="s">
        <v>1037</v>
      </c>
      <c r="P541" s="342"/>
      <c r="Q541" s="208" t="s">
        <v>1037</v>
      </c>
      <c r="R541" s="404"/>
      <c r="S541" s="208" t="s">
        <v>1037</v>
      </c>
      <c r="T541" s="207"/>
      <c r="U541" s="208" t="s">
        <v>1037</v>
      </c>
      <c r="V541" s="207"/>
      <c r="W541" s="208" t="s">
        <v>1037</v>
      </c>
      <c r="X541" s="207"/>
      <c r="Y541" s="208" t="s">
        <v>1037</v>
      </c>
      <c r="Z541" s="207"/>
      <c r="AA541" s="208" t="s">
        <v>1037</v>
      </c>
      <c r="AB541" s="239"/>
      <c r="AC541" s="208" t="s">
        <v>1037</v>
      </c>
    </row>
    <row r="542" spans="1:29" ht="33.75" hidden="1">
      <c r="A542" s="131" t="s">
        <v>1452</v>
      </c>
      <c r="B542" s="122" t="s">
        <v>1480</v>
      </c>
      <c r="C542" s="291"/>
      <c r="D542" s="361" t="s">
        <v>1481</v>
      </c>
      <c r="E542" s="361" t="s">
        <v>62</v>
      </c>
      <c r="F542" s="342"/>
      <c r="G542" s="208" t="s">
        <v>1037</v>
      </c>
      <c r="H542" s="208"/>
      <c r="I542" s="208" t="s">
        <v>1037</v>
      </c>
      <c r="J542" s="208"/>
      <c r="K542" s="208" t="s">
        <v>1037</v>
      </c>
      <c r="L542" s="208"/>
      <c r="M542" s="208" t="s">
        <v>1037</v>
      </c>
      <c r="N542" s="208"/>
      <c r="O542" s="208" t="s">
        <v>1037</v>
      </c>
      <c r="P542" s="342"/>
      <c r="Q542" s="208" t="s">
        <v>1037</v>
      </c>
      <c r="R542" s="404"/>
      <c r="S542" s="208" t="s">
        <v>1037</v>
      </c>
      <c r="T542" s="207"/>
      <c r="U542" s="208" t="s">
        <v>1037</v>
      </c>
      <c r="V542" s="207"/>
      <c r="W542" s="208" t="s">
        <v>1037</v>
      </c>
      <c r="X542" s="207"/>
      <c r="Y542" s="208" t="s">
        <v>1037</v>
      </c>
      <c r="Z542" s="207"/>
      <c r="AA542" s="208" t="s">
        <v>1037</v>
      </c>
      <c r="AB542" s="239"/>
      <c r="AC542" s="208" t="s">
        <v>1037</v>
      </c>
    </row>
    <row r="543" spans="1:29" ht="22.5" hidden="1">
      <c r="A543" s="131" t="s">
        <v>1450</v>
      </c>
      <c r="B543" s="122" t="s">
        <v>1482</v>
      </c>
      <c r="C543" s="291"/>
      <c r="D543" s="361" t="s">
        <v>1483</v>
      </c>
      <c r="E543" s="361" t="s">
        <v>62</v>
      </c>
      <c r="F543" s="342"/>
      <c r="G543" s="208" t="s">
        <v>1037</v>
      </c>
      <c r="H543" s="208"/>
      <c r="I543" s="208" t="s">
        <v>1037</v>
      </c>
      <c r="J543" s="208"/>
      <c r="K543" s="208" t="s">
        <v>1037</v>
      </c>
      <c r="L543" s="208"/>
      <c r="M543" s="208" t="s">
        <v>1037</v>
      </c>
      <c r="N543" s="208"/>
      <c r="O543" s="208" t="s">
        <v>1037</v>
      </c>
      <c r="P543" s="342"/>
      <c r="Q543" s="208" t="s">
        <v>1037</v>
      </c>
      <c r="R543" s="404"/>
      <c r="S543" s="208" t="s">
        <v>1037</v>
      </c>
      <c r="T543" s="207"/>
      <c r="U543" s="208" t="s">
        <v>1037</v>
      </c>
      <c r="V543" s="207"/>
      <c r="W543" s="208" t="s">
        <v>1037</v>
      </c>
      <c r="X543" s="207"/>
      <c r="Y543" s="208" t="s">
        <v>1037</v>
      </c>
      <c r="Z543" s="207"/>
      <c r="AA543" s="208" t="s">
        <v>1037</v>
      </c>
      <c r="AB543" s="239"/>
      <c r="AC543" s="208" t="s">
        <v>1037</v>
      </c>
    </row>
    <row r="544" spans="1:29" ht="15" hidden="1">
      <c r="A544" s="131" t="s">
        <v>1484</v>
      </c>
      <c r="B544" s="122" t="s">
        <v>1485</v>
      </c>
      <c r="C544" s="291"/>
      <c r="D544" s="361" t="s">
        <v>544</v>
      </c>
      <c r="E544" s="361" t="s">
        <v>62</v>
      </c>
      <c r="F544" s="342"/>
      <c r="G544" s="208" t="s">
        <v>1037</v>
      </c>
      <c r="H544" s="208"/>
      <c r="I544" s="208" t="s">
        <v>1037</v>
      </c>
      <c r="J544" s="208"/>
      <c r="K544" s="208" t="s">
        <v>1037</v>
      </c>
      <c r="L544" s="208"/>
      <c r="M544" s="208" t="s">
        <v>1037</v>
      </c>
      <c r="N544" s="208"/>
      <c r="O544" s="208" t="s">
        <v>1037</v>
      </c>
      <c r="P544" s="342"/>
      <c r="Q544" s="208" t="s">
        <v>1037</v>
      </c>
      <c r="R544" s="404"/>
      <c r="S544" s="208" t="s">
        <v>1037</v>
      </c>
      <c r="T544" s="207"/>
      <c r="U544" s="208" t="s">
        <v>1037</v>
      </c>
      <c r="V544" s="207"/>
      <c r="W544" s="208" t="s">
        <v>1037</v>
      </c>
      <c r="X544" s="207"/>
      <c r="Y544" s="208" t="s">
        <v>1037</v>
      </c>
      <c r="Z544" s="207"/>
      <c r="AA544" s="208" t="s">
        <v>1037</v>
      </c>
      <c r="AB544" s="239"/>
      <c r="AC544" s="208" t="s">
        <v>1037</v>
      </c>
    </row>
    <row r="545" spans="1:29" ht="15" hidden="1">
      <c r="A545" s="131" t="s">
        <v>1486</v>
      </c>
      <c r="B545" s="122" t="s">
        <v>1487</v>
      </c>
      <c r="C545" s="291"/>
      <c r="D545" s="361" t="s">
        <v>544</v>
      </c>
      <c r="E545" s="361" t="s">
        <v>62</v>
      </c>
      <c r="F545" s="342"/>
      <c r="G545" s="208" t="s">
        <v>1037</v>
      </c>
      <c r="H545" s="208"/>
      <c r="I545" s="208" t="s">
        <v>1037</v>
      </c>
      <c r="J545" s="208"/>
      <c r="K545" s="208" t="s">
        <v>1037</v>
      </c>
      <c r="L545" s="208"/>
      <c r="M545" s="208" t="s">
        <v>1037</v>
      </c>
      <c r="N545" s="208"/>
      <c r="O545" s="208" t="s">
        <v>1037</v>
      </c>
      <c r="P545" s="342"/>
      <c r="Q545" s="208" t="s">
        <v>1037</v>
      </c>
      <c r="R545" s="404"/>
      <c r="S545" s="208" t="s">
        <v>1037</v>
      </c>
      <c r="T545" s="207"/>
      <c r="U545" s="208" t="s">
        <v>1037</v>
      </c>
      <c r="V545" s="207"/>
      <c r="W545" s="208" t="s">
        <v>1037</v>
      </c>
      <c r="X545" s="207"/>
      <c r="Y545" s="208" t="s">
        <v>1037</v>
      </c>
      <c r="Z545" s="207"/>
      <c r="AA545" s="208" t="s">
        <v>1037</v>
      </c>
      <c r="AB545" s="239"/>
      <c r="AC545" s="208" t="s">
        <v>1037</v>
      </c>
    </row>
    <row r="546" spans="1:29" ht="21" hidden="1">
      <c r="A546" s="139" t="s">
        <v>1364</v>
      </c>
      <c r="B546" s="122" t="s">
        <v>1365</v>
      </c>
      <c r="C546" s="291"/>
      <c r="D546" s="358" t="s">
        <v>544</v>
      </c>
      <c r="E546" s="358" t="s">
        <v>62</v>
      </c>
      <c r="F546" s="316"/>
      <c r="G546" s="208" t="s">
        <v>1037</v>
      </c>
      <c r="H546" s="207"/>
      <c r="I546" s="207" t="s">
        <v>1037</v>
      </c>
      <c r="J546" s="207"/>
      <c r="K546" s="207" t="s">
        <v>1037</v>
      </c>
      <c r="L546" s="207"/>
      <c r="M546" s="207" t="s">
        <v>1037</v>
      </c>
      <c r="N546" s="207"/>
      <c r="O546" s="207" t="s">
        <v>1037</v>
      </c>
      <c r="P546" s="316"/>
      <c r="Q546" s="207" t="s">
        <v>1037</v>
      </c>
      <c r="R546" s="404"/>
      <c r="S546" s="207" t="s">
        <v>1037</v>
      </c>
      <c r="T546" s="207"/>
      <c r="U546" s="207" t="s">
        <v>1037</v>
      </c>
      <c r="V546" s="207"/>
      <c r="W546" s="207" t="s">
        <v>1037</v>
      </c>
      <c r="X546" s="207"/>
      <c r="Y546" s="207" t="s">
        <v>1037</v>
      </c>
      <c r="Z546" s="207"/>
      <c r="AA546" s="207" t="s">
        <v>1037</v>
      </c>
      <c r="AB546" s="239"/>
      <c r="AC546" s="207" t="s">
        <v>1037</v>
      </c>
    </row>
    <row r="547" spans="1:29" ht="22.5" hidden="1">
      <c r="A547" s="131" t="s">
        <v>1474</v>
      </c>
      <c r="B547" s="405"/>
      <c r="C547" s="406"/>
      <c r="D547" s="360"/>
      <c r="E547" s="360"/>
      <c r="F547" s="407"/>
      <c r="G547" s="212"/>
      <c r="H547" s="230"/>
      <c r="I547" s="212"/>
      <c r="J547" s="212"/>
      <c r="K547" s="212"/>
      <c r="L547" s="212"/>
      <c r="M547" s="212"/>
      <c r="N547" s="212"/>
      <c r="O547" s="212"/>
      <c r="P547" s="341"/>
      <c r="Q547" s="212"/>
      <c r="R547" s="408"/>
      <c r="S547" s="212"/>
      <c r="T547" s="212"/>
      <c r="U547" s="212"/>
      <c r="V547" s="230"/>
      <c r="W547" s="212"/>
      <c r="X547" s="212"/>
      <c r="Y547" s="212"/>
      <c r="Z547" s="212"/>
      <c r="AA547" s="212"/>
      <c r="AB547" s="344"/>
      <c r="AC547" s="212"/>
    </row>
    <row r="548" spans="1:29" ht="15" hidden="1">
      <c r="A548" s="131" t="s">
        <v>1475</v>
      </c>
      <c r="B548" s="118" t="s">
        <v>1366</v>
      </c>
      <c r="C548" s="403"/>
      <c r="D548" s="361" t="s">
        <v>1477</v>
      </c>
      <c r="E548" s="361" t="s">
        <v>62</v>
      </c>
      <c r="F548" s="342"/>
      <c r="G548" s="208" t="s">
        <v>1037</v>
      </c>
      <c r="H548" s="208"/>
      <c r="I548" s="208" t="s">
        <v>1037</v>
      </c>
      <c r="J548" s="208"/>
      <c r="K548" s="208" t="s">
        <v>1037</v>
      </c>
      <c r="L548" s="208"/>
      <c r="M548" s="208" t="s">
        <v>1037</v>
      </c>
      <c r="N548" s="208"/>
      <c r="O548" s="208" t="s">
        <v>1037</v>
      </c>
      <c r="P548" s="342"/>
      <c r="Q548" s="208" t="s">
        <v>1037</v>
      </c>
      <c r="R548" s="409"/>
      <c r="S548" s="208" t="s">
        <v>1037</v>
      </c>
      <c r="T548" s="208"/>
      <c r="U548" s="208" t="s">
        <v>1037</v>
      </c>
      <c r="V548" s="208"/>
      <c r="W548" s="208" t="s">
        <v>1037</v>
      </c>
      <c r="X548" s="208"/>
      <c r="Y548" s="208" t="s">
        <v>1037</v>
      </c>
      <c r="Z548" s="208"/>
      <c r="AA548" s="208" t="s">
        <v>1037</v>
      </c>
      <c r="AB548" s="345"/>
      <c r="AC548" s="208" t="s">
        <v>1037</v>
      </c>
    </row>
    <row r="549" spans="1:29" ht="45" hidden="1">
      <c r="A549" s="131" t="s">
        <v>1478</v>
      </c>
      <c r="B549" s="122" t="s">
        <v>1367</v>
      </c>
      <c r="C549" s="291"/>
      <c r="D549" s="361" t="s">
        <v>541</v>
      </c>
      <c r="E549" s="361" t="s">
        <v>62</v>
      </c>
      <c r="F549" s="342"/>
      <c r="G549" s="208" t="s">
        <v>1037</v>
      </c>
      <c r="H549" s="208"/>
      <c r="I549" s="208" t="s">
        <v>1037</v>
      </c>
      <c r="J549" s="208"/>
      <c r="K549" s="208" t="s">
        <v>1037</v>
      </c>
      <c r="L549" s="208"/>
      <c r="M549" s="208" t="s">
        <v>1037</v>
      </c>
      <c r="N549" s="208"/>
      <c r="O549" s="208" t="s">
        <v>1037</v>
      </c>
      <c r="P549" s="342"/>
      <c r="Q549" s="208" t="s">
        <v>1037</v>
      </c>
      <c r="R549" s="404"/>
      <c r="S549" s="208" t="s">
        <v>1037</v>
      </c>
      <c r="T549" s="207"/>
      <c r="U549" s="208" t="s">
        <v>1037</v>
      </c>
      <c r="V549" s="207"/>
      <c r="W549" s="208" t="s">
        <v>1037</v>
      </c>
      <c r="X549" s="207"/>
      <c r="Y549" s="208" t="s">
        <v>1037</v>
      </c>
      <c r="Z549" s="207"/>
      <c r="AA549" s="208" t="s">
        <v>1037</v>
      </c>
      <c r="AB549" s="239"/>
      <c r="AC549" s="208" t="s">
        <v>1037</v>
      </c>
    </row>
    <row r="550" spans="1:29" ht="33.75" hidden="1">
      <c r="A550" s="131" t="s">
        <v>1452</v>
      </c>
      <c r="B550" s="122" t="s">
        <v>1368</v>
      </c>
      <c r="C550" s="291"/>
      <c r="D550" s="361" t="s">
        <v>1481</v>
      </c>
      <c r="E550" s="361" t="s">
        <v>62</v>
      </c>
      <c r="F550" s="342"/>
      <c r="G550" s="208" t="s">
        <v>1037</v>
      </c>
      <c r="H550" s="208"/>
      <c r="I550" s="208" t="s">
        <v>1037</v>
      </c>
      <c r="J550" s="208"/>
      <c r="K550" s="208" t="s">
        <v>1037</v>
      </c>
      <c r="L550" s="208"/>
      <c r="M550" s="208" t="s">
        <v>1037</v>
      </c>
      <c r="N550" s="208"/>
      <c r="O550" s="208" t="s">
        <v>1037</v>
      </c>
      <c r="P550" s="342"/>
      <c r="Q550" s="208" t="s">
        <v>1037</v>
      </c>
      <c r="R550" s="404"/>
      <c r="S550" s="208" t="s">
        <v>1037</v>
      </c>
      <c r="T550" s="207"/>
      <c r="U550" s="208" t="s">
        <v>1037</v>
      </c>
      <c r="V550" s="207"/>
      <c r="W550" s="208" t="s">
        <v>1037</v>
      </c>
      <c r="X550" s="207"/>
      <c r="Y550" s="208" t="s">
        <v>1037</v>
      </c>
      <c r="Z550" s="207"/>
      <c r="AA550" s="208" t="s">
        <v>1037</v>
      </c>
      <c r="AB550" s="239"/>
      <c r="AC550" s="208" t="s">
        <v>1037</v>
      </c>
    </row>
    <row r="551" spans="1:29" ht="22.5" hidden="1">
      <c r="A551" s="131" t="s">
        <v>1450</v>
      </c>
      <c r="B551" s="122" t="s">
        <v>1369</v>
      </c>
      <c r="C551" s="291"/>
      <c r="D551" s="361" t="s">
        <v>1483</v>
      </c>
      <c r="E551" s="361" t="s">
        <v>62</v>
      </c>
      <c r="F551" s="342"/>
      <c r="G551" s="208" t="s">
        <v>1037</v>
      </c>
      <c r="H551" s="208"/>
      <c r="I551" s="208" t="s">
        <v>1037</v>
      </c>
      <c r="J551" s="208"/>
      <c r="K551" s="208" t="s">
        <v>1037</v>
      </c>
      <c r="L551" s="208"/>
      <c r="M551" s="208" t="s">
        <v>1037</v>
      </c>
      <c r="N551" s="208"/>
      <c r="O551" s="208" t="s">
        <v>1037</v>
      </c>
      <c r="P551" s="342"/>
      <c r="Q551" s="208" t="s">
        <v>1037</v>
      </c>
      <c r="R551" s="404"/>
      <c r="S551" s="208" t="s">
        <v>1037</v>
      </c>
      <c r="T551" s="207"/>
      <c r="U551" s="208" t="s">
        <v>1037</v>
      </c>
      <c r="V551" s="207"/>
      <c r="W551" s="208" t="s">
        <v>1037</v>
      </c>
      <c r="X551" s="207"/>
      <c r="Y551" s="208" t="s">
        <v>1037</v>
      </c>
      <c r="Z551" s="207"/>
      <c r="AA551" s="208" t="s">
        <v>1037</v>
      </c>
      <c r="AB551" s="239"/>
      <c r="AC551" s="208" t="s">
        <v>1037</v>
      </c>
    </row>
    <row r="552" spans="1:29" ht="15" hidden="1">
      <c r="A552" s="131" t="s">
        <v>1484</v>
      </c>
      <c r="B552" s="122" t="s">
        <v>1370</v>
      </c>
      <c r="C552" s="291"/>
      <c r="D552" s="361" t="s">
        <v>544</v>
      </c>
      <c r="E552" s="361" t="s">
        <v>62</v>
      </c>
      <c r="F552" s="342"/>
      <c r="G552" s="208" t="s">
        <v>1037</v>
      </c>
      <c r="H552" s="208"/>
      <c r="I552" s="208" t="s">
        <v>1037</v>
      </c>
      <c r="J552" s="208"/>
      <c r="K552" s="208" t="s">
        <v>1037</v>
      </c>
      <c r="L552" s="208"/>
      <c r="M552" s="208" t="s">
        <v>1037</v>
      </c>
      <c r="N552" s="208"/>
      <c r="O552" s="208" t="s">
        <v>1037</v>
      </c>
      <c r="P552" s="342"/>
      <c r="Q552" s="208" t="s">
        <v>1037</v>
      </c>
      <c r="R552" s="404"/>
      <c r="S552" s="208" t="s">
        <v>1037</v>
      </c>
      <c r="T552" s="207"/>
      <c r="U552" s="208" t="s">
        <v>1037</v>
      </c>
      <c r="V552" s="207"/>
      <c r="W552" s="208" t="s">
        <v>1037</v>
      </c>
      <c r="X552" s="207"/>
      <c r="Y552" s="208" t="s">
        <v>1037</v>
      </c>
      <c r="Z552" s="207"/>
      <c r="AA552" s="208" t="s">
        <v>1037</v>
      </c>
      <c r="AB552" s="239"/>
      <c r="AC552" s="208" t="s">
        <v>1037</v>
      </c>
    </row>
    <row r="553" spans="1:29" ht="15" hidden="1">
      <c r="A553" s="131" t="s">
        <v>1486</v>
      </c>
      <c r="B553" s="122" t="s">
        <v>1371</v>
      </c>
      <c r="C553" s="291"/>
      <c r="D553" s="361" t="s">
        <v>544</v>
      </c>
      <c r="E553" s="361" t="s">
        <v>62</v>
      </c>
      <c r="F553" s="342"/>
      <c r="G553" s="208" t="s">
        <v>1037</v>
      </c>
      <c r="H553" s="208"/>
      <c r="I553" s="208" t="s">
        <v>1037</v>
      </c>
      <c r="J553" s="208"/>
      <c r="K553" s="208" t="s">
        <v>1037</v>
      </c>
      <c r="L553" s="208"/>
      <c r="M553" s="208" t="s">
        <v>1037</v>
      </c>
      <c r="N553" s="208"/>
      <c r="O553" s="208" t="s">
        <v>1037</v>
      </c>
      <c r="P553" s="342"/>
      <c r="Q553" s="208" t="s">
        <v>1037</v>
      </c>
      <c r="R553" s="404"/>
      <c r="S553" s="208" t="s">
        <v>1037</v>
      </c>
      <c r="T553" s="207"/>
      <c r="U553" s="208" t="s">
        <v>1037</v>
      </c>
      <c r="V553" s="207"/>
      <c r="W553" s="208" t="s">
        <v>1037</v>
      </c>
      <c r="X553" s="207"/>
      <c r="Y553" s="208" t="s">
        <v>1037</v>
      </c>
      <c r="Z553" s="207"/>
      <c r="AA553" s="208" t="s">
        <v>1037</v>
      </c>
      <c r="AB553" s="239"/>
      <c r="AC553" s="208" t="s">
        <v>1037</v>
      </c>
    </row>
    <row r="554" spans="1:29" ht="21">
      <c r="A554" s="134" t="s">
        <v>1289</v>
      </c>
      <c r="B554" s="65" t="s">
        <v>1000</v>
      </c>
      <c r="C554" s="291"/>
      <c r="D554" s="358" t="s">
        <v>1566</v>
      </c>
      <c r="E554" s="361" t="s">
        <v>62</v>
      </c>
      <c r="F554" s="342">
        <f>P554</f>
        <v>10086207.33</v>
      </c>
      <c r="G554" s="208" t="s">
        <v>1037</v>
      </c>
      <c r="H554" s="208"/>
      <c r="I554" s="208" t="s">
        <v>1037</v>
      </c>
      <c r="J554" s="208"/>
      <c r="K554" s="208" t="s">
        <v>1037</v>
      </c>
      <c r="L554" s="208"/>
      <c r="M554" s="208" t="s">
        <v>1037</v>
      </c>
      <c r="N554" s="208"/>
      <c r="O554" s="208" t="s">
        <v>1037</v>
      </c>
      <c r="P554" s="342">
        <f>P419+32900</f>
        <v>10086207.33</v>
      </c>
      <c r="Q554" s="208" t="s">
        <v>1037</v>
      </c>
      <c r="R554" s="239">
        <f>AB554</f>
        <v>7444742.51</v>
      </c>
      <c r="S554" s="208" t="s">
        <v>1037</v>
      </c>
      <c r="T554" s="207"/>
      <c r="U554" s="208" t="s">
        <v>1037</v>
      </c>
      <c r="V554" s="207"/>
      <c r="W554" s="208" t="s">
        <v>1037</v>
      </c>
      <c r="X554" s="207"/>
      <c r="Y554" s="208" t="s">
        <v>1037</v>
      </c>
      <c r="Z554" s="207"/>
      <c r="AA554" s="208" t="s">
        <v>1037</v>
      </c>
      <c r="AB554" s="239">
        <f>AB419+15884.58</f>
        <v>7444742.51</v>
      </c>
      <c r="AC554" s="208" t="s">
        <v>1037</v>
      </c>
    </row>
    <row r="555" spans="1:29" ht="15" hidden="1">
      <c r="A555" s="134" t="s">
        <v>1294</v>
      </c>
      <c r="B555" s="122" t="s">
        <v>1001</v>
      </c>
      <c r="C555" s="291"/>
      <c r="D555" s="358" t="s">
        <v>1578</v>
      </c>
      <c r="E555" s="361" t="s">
        <v>62</v>
      </c>
      <c r="F555" s="342"/>
      <c r="G555" s="208" t="s">
        <v>1037</v>
      </c>
      <c r="H555" s="208"/>
      <c r="I555" s="208" t="s">
        <v>1037</v>
      </c>
      <c r="J555" s="208"/>
      <c r="K555" s="208" t="s">
        <v>1037</v>
      </c>
      <c r="L555" s="208"/>
      <c r="M555" s="208" t="s">
        <v>1037</v>
      </c>
      <c r="N555" s="208"/>
      <c r="O555" s="208" t="s">
        <v>1037</v>
      </c>
      <c r="P555" s="342"/>
      <c r="Q555" s="208" t="s">
        <v>1037</v>
      </c>
      <c r="R555" s="404"/>
      <c r="S555" s="208" t="s">
        <v>1037</v>
      </c>
      <c r="T555" s="207"/>
      <c r="U555" s="208" t="s">
        <v>1037</v>
      </c>
      <c r="V555" s="207"/>
      <c r="W555" s="208" t="s">
        <v>1037</v>
      </c>
      <c r="X555" s="207"/>
      <c r="Y555" s="208" t="s">
        <v>1037</v>
      </c>
      <c r="Z555" s="207"/>
      <c r="AA555" s="208" t="s">
        <v>1037</v>
      </c>
      <c r="AB555" s="239"/>
      <c r="AC555" s="208" t="s">
        <v>1037</v>
      </c>
    </row>
    <row r="556" spans="1:29" ht="31.5" hidden="1">
      <c r="A556" s="139" t="s">
        <v>1002</v>
      </c>
      <c r="B556" s="122" t="s">
        <v>1003</v>
      </c>
      <c r="C556" s="291"/>
      <c r="D556" s="358" t="s">
        <v>1578</v>
      </c>
      <c r="E556" s="358" t="s">
        <v>62</v>
      </c>
      <c r="F556" s="316"/>
      <c r="G556" s="208" t="s">
        <v>1037</v>
      </c>
      <c r="H556" s="207"/>
      <c r="I556" s="208" t="s">
        <v>1037</v>
      </c>
      <c r="J556" s="207"/>
      <c r="K556" s="208" t="s">
        <v>1037</v>
      </c>
      <c r="L556" s="207"/>
      <c r="M556" s="208" t="s">
        <v>1037</v>
      </c>
      <c r="N556" s="207"/>
      <c r="O556" s="208" t="s">
        <v>1037</v>
      </c>
      <c r="P556" s="316"/>
      <c r="Q556" s="208" t="s">
        <v>1037</v>
      </c>
      <c r="R556" s="404"/>
      <c r="S556" s="208" t="s">
        <v>1037</v>
      </c>
      <c r="T556" s="207"/>
      <c r="U556" s="208" t="s">
        <v>1037</v>
      </c>
      <c r="V556" s="207"/>
      <c r="W556" s="208" t="s">
        <v>1037</v>
      </c>
      <c r="X556" s="207"/>
      <c r="Y556" s="208" t="s">
        <v>1037</v>
      </c>
      <c r="Z556" s="207"/>
      <c r="AA556" s="208" t="s">
        <v>1037</v>
      </c>
      <c r="AB556" s="239"/>
      <c r="AC556" s="208" t="s">
        <v>1037</v>
      </c>
    </row>
    <row r="557" spans="1:29" ht="15" hidden="1">
      <c r="A557" s="131" t="s">
        <v>1004</v>
      </c>
      <c r="B557" s="405"/>
      <c r="C557" s="406"/>
      <c r="D557" s="360"/>
      <c r="E557" s="360"/>
      <c r="F557" s="407"/>
      <c r="G557" s="230"/>
      <c r="H557" s="212"/>
      <c r="I557" s="230"/>
      <c r="J557" s="212"/>
      <c r="K557" s="230"/>
      <c r="L557" s="212"/>
      <c r="M557" s="230"/>
      <c r="N557" s="212"/>
      <c r="O557" s="230"/>
      <c r="P557" s="341"/>
      <c r="Q557" s="230"/>
      <c r="R557" s="408"/>
      <c r="S557" s="230"/>
      <c r="T557" s="212"/>
      <c r="U557" s="230"/>
      <c r="V557" s="212"/>
      <c r="W557" s="230"/>
      <c r="X557" s="212"/>
      <c r="Y557" s="230"/>
      <c r="Z557" s="212"/>
      <c r="AA557" s="230"/>
      <c r="AB557" s="344"/>
      <c r="AC557" s="212"/>
    </row>
    <row r="558" spans="1:29" ht="15" hidden="1">
      <c r="A558" s="131" t="s">
        <v>1005</v>
      </c>
      <c r="B558" s="118" t="s">
        <v>1006</v>
      </c>
      <c r="C558" s="403"/>
      <c r="D558" s="361" t="s">
        <v>1007</v>
      </c>
      <c r="E558" s="361" t="s">
        <v>62</v>
      </c>
      <c r="F558" s="342"/>
      <c r="G558" s="208" t="s">
        <v>1037</v>
      </c>
      <c r="H558" s="208"/>
      <c r="I558" s="208" t="s">
        <v>1037</v>
      </c>
      <c r="J558" s="208"/>
      <c r="K558" s="208" t="s">
        <v>1037</v>
      </c>
      <c r="L558" s="208"/>
      <c r="M558" s="208" t="s">
        <v>1037</v>
      </c>
      <c r="N558" s="208"/>
      <c r="O558" s="208" t="s">
        <v>1037</v>
      </c>
      <c r="P558" s="342"/>
      <c r="Q558" s="208" t="s">
        <v>1037</v>
      </c>
      <c r="R558" s="409"/>
      <c r="S558" s="208" t="s">
        <v>1037</v>
      </c>
      <c r="T558" s="208"/>
      <c r="U558" s="208" t="s">
        <v>1037</v>
      </c>
      <c r="V558" s="208"/>
      <c r="W558" s="208" t="s">
        <v>1037</v>
      </c>
      <c r="X558" s="208"/>
      <c r="Y558" s="208" t="s">
        <v>1037</v>
      </c>
      <c r="Z558" s="208"/>
      <c r="AA558" s="208" t="s">
        <v>1037</v>
      </c>
      <c r="AB558" s="345"/>
      <c r="AC558" s="208" t="s">
        <v>1037</v>
      </c>
    </row>
    <row r="559" spans="1:29" ht="22.5" hidden="1">
      <c r="A559" s="131" t="s">
        <v>1008</v>
      </c>
      <c r="B559" s="122" t="s">
        <v>556</v>
      </c>
      <c r="C559" s="291"/>
      <c r="D559" s="358" t="s">
        <v>557</v>
      </c>
      <c r="E559" s="361" t="s">
        <v>62</v>
      </c>
      <c r="F559" s="342"/>
      <c r="G559" s="208" t="s">
        <v>1037</v>
      </c>
      <c r="H559" s="208"/>
      <c r="I559" s="208" t="s">
        <v>1037</v>
      </c>
      <c r="J559" s="208"/>
      <c r="K559" s="208" t="s">
        <v>1037</v>
      </c>
      <c r="L559" s="208"/>
      <c r="M559" s="208" t="s">
        <v>1037</v>
      </c>
      <c r="N559" s="208"/>
      <c r="O559" s="208" t="s">
        <v>1037</v>
      </c>
      <c r="P559" s="342"/>
      <c r="Q559" s="208" t="s">
        <v>1037</v>
      </c>
      <c r="R559" s="404"/>
      <c r="S559" s="208" t="s">
        <v>1037</v>
      </c>
      <c r="T559" s="207"/>
      <c r="U559" s="208" t="s">
        <v>1037</v>
      </c>
      <c r="V559" s="207"/>
      <c r="W559" s="208" t="s">
        <v>1037</v>
      </c>
      <c r="X559" s="207"/>
      <c r="Y559" s="208" t="s">
        <v>1037</v>
      </c>
      <c r="Z559" s="207"/>
      <c r="AA559" s="208" t="s">
        <v>1037</v>
      </c>
      <c r="AB559" s="239"/>
      <c r="AC559" s="208" t="s">
        <v>1037</v>
      </c>
    </row>
    <row r="560" spans="1:29" ht="22.5" hidden="1">
      <c r="A560" s="131" t="s">
        <v>558</v>
      </c>
      <c r="B560" s="122" t="s">
        <v>559</v>
      </c>
      <c r="C560" s="291"/>
      <c r="D560" s="358" t="s">
        <v>560</v>
      </c>
      <c r="E560" s="361" t="s">
        <v>62</v>
      </c>
      <c r="F560" s="342"/>
      <c r="G560" s="208" t="s">
        <v>1037</v>
      </c>
      <c r="H560" s="208"/>
      <c r="I560" s="208" t="s">
        <v>1037</v>
      </c>
      <c r="J560" s="208"/>
      <c r="K560" s="208" t="s">
        <v>1037</v>
      </c>
      <c r="L560" s="208"/>
      <c r="M560" s="208" t="s">
        <v>1037</v>
      </c>
      <c r="N560" s="208"/>
      <c r="O560" s="208" t="s">
        <v>1037</v>
      </c>
      <c r="P560" s="342"/>
      <c r="Q560" s="208" t="s">
        <v>1037</v>
      </c>
      <c r="R560" s="404"/>
      <c r="S560" s="208" t="s">
        <v>1037</v>
      </c>
      <c r="T560" s="207"/>
      <c r="U560" s="208" t="s">
        <v>1037</v>
      </c>
      <c r="V560" s="207"/>
      <c r="W560" s="208" t="s">
        <v>1037</v>
      </c>
      <c r="X560" s="207"/>
      <c r="Y560" s="208" t="s">
        <v>1037</v>
      </c>
      <c r="Z560" s="207"/>
      <c r="AA560" s="208" t="s">
        <v>1037</v>
      </c>
      <c r="AB560" s="239"/>
      <c r="AC560" s="208" t="s">
        <v>1037</v>
      </c>
    </row>
    <row r="561" spans="1:29" ht="22.5" hidden="1">
      <c r="A561" s="131" t="s">
        <v>561</v>
      </c>
      <c r="B561" s="122" t="s">
        <v>562</v>
      </c>
      <c r="C561" s="291"/>
      <c r="D561" s="358" t="s">
        <v>1578</v>
      </c>
      <c r="E561" s="361" t="s">
        <v>62</v>
      </c>
      <c r="F561" s="342"/>
      <c r="G561" s="208" t="s">
        <v>1037</v>
      </c>
      <c r="H561" s="208"/>
      <c r="I561" s="208" t="s">
        <v>1037</v>
      </c>
      <c r="J561" s="208"/>
      <c r="K561" s="208" t="s">
        <v>1037</v>
      </c>
      <c r="L561" s="208"/>
      <c r="M561" s="208" t="s">
        <v>1037</v>
      </c>
      <c r="N561" s="208"/>
      <c r="O561" s="208" t="s">
        <v>1037</v>
      </c>
      <c r="P561" s="342"/>
      <c r="Q561" s="208" t="s">
        <v>1037</v>
      </c>
      <c r="R561" s="404"/>
      <c r="S561" s="208" t="s">
        <v>1037</v>
      </c>
      <c r="T561" s="207"/>
      <c r="U561" s="208" t="s">
        <v>1037</v>
      </c>
      <c r="V561" s="207"/>
      <c r="W561" s="208" t="s">
        <v>1037</v>
      </c>
      <c r="X561" s="207"/>
      <c r="Y561" s="208" t="s">
        <v>1037</v>
      </c>
      <c r="Z561" s="207"/>
      <c r="AA561" s="208" t="s">
        <v>1037</v>
      </c>
      <c r="AB561" s="239"/>
      <c r="AC561" s="208" t="s">
        <v>1037</v>
      </c>
    </row>
    <row r="562" spans="1:29" ht="22.5" hidden="1">
      <c r="A562" s="131" t="s">
        <v>563</v>
      </c>
      <c r="B562" s="122" t="s">
        <v>564</v>
      </c>
      <c r="C562" s="291"/>
      <c r="D562" s="358" t="s">
        <v>565</v>
      </c>
      <c r="E562" s="361" t="s">
        <v>62</v>
      </c>
      <c r="F562" s="342"/>
      <c r="G562" s="208" t="s">
        <v>1037</v>
      </c>
      <c r="H562" s="208"/>
      <c r="I562" s="208" t="s">
        <v>1037</v>
      </c>
      <c r="J562" s="208"/>
      <c r="K562" s="208" t="s">
        <v>1037</v>
      </c>
      <c r="L562" s="208"/>
      <c r="M562" s="208" t="s">
        <v>1037</v>
      </c>
      <c r="N562" s="208"/>
      <c r="O562" s="208" t="s">
        <v>1037</v>
      </c>
      <c r="P562" s="342"/>
      <c r="Q562" s="208" t="s">
        <v>1037</v>
      </c>
      <c r="R562" s="404"/>
      <c r="S562" s="208" t="s">
        <v>1037</v>
      </c>
      <c r="T562" s="207"/>
      <c r="U562" s="208" t="s">
        <v>1037</v>
      </c>
      <c r="V562" s="207"/>
      <c r="W562" s="208" t="s">
        <v>1037</v>
      </c>
      <c r="X562" s="207"/>
      <c r="Y562" s="208" t="s">
        <v>1037</v>
      </c>
      <c r="Z562" s="207"/>
      <c r="AA562" s="208" t="s">
        <v>1037</v>
      </c>
      <c r="AB562" s="239"/>
      <c r="AC562" s="208" t="s">
        <v>1037</v>
      </c>
    </row>
    <row r="563" spans="1:29" ht="15" hidden="1">
      <c r="A563" s="131" t="s">
        <v>566</v>
      </c>
      <c r="B563" s="122" t="s">
        <v>567</v>
      </c>
      <c r="C563" s="291"/>
      <c r="D563" s="358" t="s">
        <v>1578</v>
      </c>
      <c r="E563" s="361" t="s">
        <v>62</v>
      </c>
      <c r="F563" s="342"/>
      <c r="G563" s="208" t="s">
        <v>1037</v>
      </c>
      <c r="H563" s="208"/>
      <c r="I563" s="208" t="s">
        <v>1037</v>
      </c>
      <c r="J563" s="208"/>
      <c r="K563" s="208" t="s">
        <v>1037</v>
      </c>
      <c r="L563" s="208"/>
      <c r="M563" s="208" t="s">
        <v>1037</v>
      </c>
      <c r="N563" s="208"/>
      <c r="O563" s="208" t="s">
        <v>1037</v>
      </c>
      <c r="P563" s="342"/>
      <c r="Q563" s="208" t="s">
        <v>1037</v>
      </c>
      <c r="R563" s="404"/>
      <c r="S563" s="208" t="s">
        <v>1037</v>
      </c>
      <c r="T563" s="207"/>
      <c r="U563" s="208" t="s">
        <v>1037</v>
      </c>
      <c r="V563" s="207"/>
      <c r="W563" s="208" t="s">
        <v>1037</v>
      </c>
      <c r="X563" s="207"/>
      <c r="Y563" s="208" t="s">
        <v>1037</v>
      </c>
      <c r="Z563" s="207"/>
      <c r="AA563" s="208" t="s">
        <v>1037</v>
      </c>
      <c r="AB563" s="239"/>
      <c r="AC563" s="208" t="s">
        <v>1037</v>
      </c>
    </row>
    <row r="564" spans="1:29" ht="21" hidden="1">
      <c r="A564" s="139" t="s">
        <v>1427</v>
      </c>
      <c r="B564" s="122" t="s">
        <v>568</v>
      </c>
      <c r="C564" s="291"/>
      <c r="D564" s="358" t="s">
        <v>1578</v>
      </c>
      <c r="E564" s="358" t="s">
        <v>62</v>
      </c>
      <c r="F564" s="316"/>
      <c r="G564" s="208" t="s">
        <v>1037</v>
      </c>
      <c r="H564" s="207"/>
      <c r="I564" s="208" t="s">
        <v>1037</v>
      </c>
      <c r="J564" s="207"/>
      <c r="K564" s="208" t="s">
        <v>1037</v>
      </c>
      <c r="L564" s="207"/>
      <c r="M564" s="208" t="s">
        <v>1037</v>
      </c>
      <c r="N564" s="207"/>
      <c r="O564" s="208" t="s">
        <v>1037</v>
      </c>
      <c r="P564" s="316"/>
      <c r="Q564" s="208" t="s">
        <v>1037</v>
      </c>
      <c r="R564" s="404"/>
      <c r="S564" s="208" t="s">
        <v>1037</v>
      </c>
      <c r="T564" s="207"/>
      <c r="U564" s="208" t="s">
        <v>1037</v>
      </c>
      <c r="V564" s="207"/>
      <c r="W564" s="208" t="s">
        <v>1037</v>
      </c>
      <c r="X564" s="207"/>
      <c r="Y564" s="208" t="s">
        <v>1037</v>
      </c>
      <c r="Z564" s="207"/>
      <c r="AA564" s="208" t="s">
        <v>1037</v>
      </c>
      <c r="AB564" s="239"/>
      <c r="AC564" s="208" t="s">
        <v>1037</v>
      </c>
    </row>
    <row r="565" spans="1:29" ht="15" hidden="1">
      <c r="A565" s="131" t="s">
        <v>1004</v>
      </c>
      <c r="B565" s="405"/>
      <c r="C565" s="406"/>
      <c r="D565" s="360"/>
      <c r="E565" s="360"/>
      <c r="F565" s="407"/>
      <c r="G565" s="212"/>
      <c r="H565" s="230"/>
      <c r="I565" s="212"/>
      <c r="J565" s="212"/>
      <c r="K565" s="212"/>
      <c r="L565" s="212"/>
      <c r="M565" s="212"/>
      <c r="N565" s="230"/>
      <c r="O565" s="212"/>
      <c r="P565" s="407"/>
      <c r="Q565" s="212"/>
      <c r="R565" s="410"/>
      <c r="S565" s="212"/>
      <c r="T565" s="230"/>
      <c r="U565" s="212"/>
      <c r="V565" s="230"/>
      <c r="W565" s="212"/>
      <c r="X565" s="212"/>
      <c r="Y565" s="212"/>
      <c r="Z565" s="212"/>
      <c r="AA565" s="212"/>
      <c r="AB565" s="344"/>
      <c r="AC565" s="212"/>
    </row>
    <row r="566" spans="1:29" ht="15" hidden="1">
      <c r="A566" s="131" t="s">
        <v>1005</v>
      </c>
      <c r="B566" s="118" t="s">
        <v>569</v>
      </c>
      <c r="C566" s="403"/>
      <c r="D566" s="361" t="s">
        <v>1007</v>
      </c>
      <c r="E566" s="361" t="s">
        <v>62</v>
      </c>
      <c r="F566" s="342"/>
      <c r="G566" s="208" t="s">
        <v>1037</v>
      </c>
      <c r="H566" s="208"/>
      <c r="I566" s="208" t="s">
        <v>1037</v>
      </c>
      <c r="J566" s="208"/>
      <c r="K566" s="208" t="s">
        <v>1037</v>
      </c>
      <c r="L566" s="208"/>
      <c r="M566" s="208" t="s">
        <v>1037</v>
      </c>
      <c r="N566" s="208"/>
      <c r="O566" s="208" t="s">
        <v>1037</v>
      </c>
      <c r="P566" s="342"/>
      <c r="Q566" s="208" t="s">
        <v>1037</v>
      </c>
      <c r="R566" s="409"/>
      <c r="S566" s="208" t="s">
        <v>1037</v>
      </c>
      <c r="T566" s="208"/>
      <c r="U566" s="208" t="s">
        <v>1037</v>
      </c>
      <c r="V566" s="208"/>
      <c r="W566" s="208" t="s">
        <v>1037</v>
      </c>
      <c r="X566" s="208"/>
      <c r="Y566" s="208" t="s">
        <v>1037</v>
      </c>
      <c r="Z566" s="208"/>
      <c r="AA566" s="208" t="s">
        <v>1037</v>
      </c>
      <c r="AB566" s="345"/>
      <c r="AC566" s="208" t="s">
        <v>1037</v>
      </c>
    </row>
    <row r="567" spans="1:29" ht="22.5" hidden="1">
      <c r="A567" s="131" t="s">
        <v>1008</v>
      </c>
      <c r="B567" s="122" t="s">
        <v>570</v>
      </c>
      <c r="C567" s="291"/>
      <c r="D567" s="358" t="s">
        <v>557</v>
      </c>
      <c r="E567" s="361" t="s">
        <v>62</v>
      </c>
      <c r="F567" s="342"/>
      <c r="G567" s="208" t="s">
        <v>1037</v>
      </c>
      <c r="H567" s="208"/>
      <c r="I567" s="208" t="s">
        <v>1037</v>
      </c>
      <c r="J567" s="208"/>
      <c r="K567" s="208" t="s">
        <v>1037</v>
      </c>
      <c r="L567" s="208"/>
      <c r="M567" s="208" t="s">
        <v>1037</v>
      </c>
      <c r="N567" s="208"/>
      <c r="O567" s="208" t="s">
        <v>1037</v>
      </c>
      <c r="P567" s="342"/>
      <c r="Q567" s="208" t="s">
        <v>1037</v>
      </c>
      <c r="R567" s="404"/>
      <c r="S567" s="208" t="s">
        <v>1037</v>
      </c>
      <c r="T567" s="207"/>
      <c r="U567" s="208" t="s">
        <v>1037</v>
      </c>
      <c r="V567" s="207"/>
      <c r="W567" s="208" t="s">
        <v>1037</v>
      </c>
      <c r="X567" s="207"/>
      <c r="Y567" s="208" t="s">
        <v>1037</v>
      </c>
      <c r="Z567" s="207"/>
      <c r="AA567" s="208" t="s">
        <v>1037</v>
      </c>
      <c r="AB567" s="239"/>
      <c r="AC567" s="208" t="s">
        <v>1037</v>
      </c>
    </row>
    <row r="568" spans="1:29" ht="22.5" hidden="1">
      <c r="A568" s="131" t="s">
        <v>558</v>
      </c>
      <c r="B568" s="122" t="s">
        <v>571</v>
      </c>
      <c r="C568" s="291"/>
      <c r="D568" s="358" t="s">
        <v>560</v>
      </c>
      <c r="E568" s="361" t="s">
        <v>62</v>
      </c>
      <c r="F568" s="342"/>
      <c r="G568" s="208" t="s">
        <v>1037</v>
      </c>
      <c r="H568" s="208"/>
      <c r="I568" s="208" t="s">
        <v>1037</v>
      </c>
      <c r="J568" s="208"/>
      <c r="K568" s="208" t="s">
        <v>1037</v>
      </c>
      <c r="L568" s="208"/>
      <c r="M568" s="208" t="s">
        <v>1037</v>
      </c>
      <c r="N568" s="208"/>
      <c r="O568" s="208" t="s">
        <v>1037</v>
      </c>
      <c r="P568" s="342"/>
      <c r="Q568" s="208" t="s">
        <v>1037</v>
      </c>
      <c r="R568" s="404"/>
      <c r="S568" s="208" t="s">
        <v>1037</v>
      </c>
      <c r="T568" s="207"/>
      <c r="U568" s="208" t="s">
        <v>1037</v>
      </c>
      <c r="V568" s="207"/>
      <c r="W568" s="208" t="s">
        <v>1037</v>
      </c>
      <c r="X568" s="207"/>
      <c r="Y568" s="208" t="s">
        <v>1037</v>
      </c>
      <c r="Z568" s="207"/>
      <c r="AA568" s="208" t="s">
        <v>1037</v>
      </c>
      <c r="AB568" s="239"/>
      <c r="AC568" s="208" t="s">
        <v>1037</v>
      </c>
    </row>
    <row r="569" spans="1:29" ht="22.5" hidden="1">
      <c r="A569" s="131" t="s">
        <v>561</v>
      </c>
      <c r="B569" s="122" t="s">
        <v>572</v>
      </c>
      <c r="C569" s="291"/>
      <c r="D569" s="358" t="s">
        <v>1578</v>
      </c>
      <c r="E569" s="361" t="s">
        <v>62</v>
      </c>
      <c r="F569" s="342"/>
      <c r="G569" s="208" t="s">
        <v>1037</v>
      </c>
      <c r="H569" s="208"/>
      <c r="I569" s="208" t="s">
        <v>1037</v>
      </c>
      <c r="J569" s="208"/>
      <c r="K569" s="208" t="s">
        <v>1037</v>
      </c>
      <c r="L569" s="208"/>
      <c r="M569" s="208" t="s">
        <v>1037</v>
      </c>
      <c r="N569" s="208"/>
      <c r="O569" s="208" t="s">
        <v>1037</v>
      </c>
      <c r="P569" s="342"/>
      <c r="Q569" s="208" t="s">
        <v>1037</v>
      </c>
      <c r="R569" s="404"/>
      <c r="S569" s="208" t="s">
        <v>1037</v>
      </c>
      <c r="T569" s="207"/>
      <c r="U569" s="208" t="s">
        <v>1037</v>
      </c>
      <c r="V569" s="207"/>
      <c r="W569" s="208" t="s">
        <v>1037</v>
      </c>
      <c r="X569" s="207"/>
      <c r="Y569" s="208" t="s">
        <v>1037</v>
      </c>
      <c r="Z569" s="207"/>
      <c r="AA569" s="208" t="s">
        <v>1037</v>
      </c>
      <c r="AB569" s="239"/>
      <c r="AC569" s="208" t="s">
        <v>1037</v>
      </c>
    </row>
    <row r="570" spans="1:29" ht="22.5" hidden="1">
      <c r="A570" s="131" t="s">
        <v>563</v>
      </c>
      <c r="B570" s="122" t="s">
        <v>573</v>
      </c>
      <c r="C570" s="291"/>
      <c r="D570" s="358" t="s">
        <v>565</v>
      </c>
      <c r="E570" s="361" t="s">
        <v>62</v>
      </c>
      <c r="F570" s="342"/>
      <c r="G570" s="208" t="s">
        <v>1037</v>
      </c>
      <c r="H570" s="208"/>
      <c r="I570" s="208" t="s">
        <v>1037</v>
      </c>
      <c r="J570" s="208"/>
      <c r="K570" s="208" t="s">
        <v>1037</v>
      </c>
      <c r="L570" s="208"/>
      <c r="M570" s="208" t="s">
        <v>1037</v>
      </c>
      <c r="N570" s="208"/>
      <c r="O570" s="208" t="s">
        <v>1037</v>
      </c>
      <c r="P570" s="342"/>
      <c r="Q570" s="208" t="s">
        <v>1037</v>
      </c>
      <c r="R570" s="404"/>
      <c r="S570" s="208" t="s">
        <v>1037</v>
      </c>
      <c r="T570" s="207"/>
      <c r="U570" s="208" t="s">
        <v>1037</v>
      </c>
      <c r="V570" s="207"/>
      <c r="W570" s="208" t="s">
        <v>1037</v>
      </c>
      <c r="X570" s="207"/>
      <c r="Y570" s="208" t="s">
        <v>1037</v>
      </c>
      <c r="Z570" s="207"/>
      <c r="AA570" s="208" t="s">
        <v>1037</v>
      </c>
      <c r="AB570" s="239"/>
      <c r="AC570" s="208" t="s">
        <v>1037</v>
      </c>
    </row>
    <row r="571" spans="1:29" ht="15" hidden="1">
      <c r="A571" s="131" t="s">
        <v>566</v>
      </c>
      <c r="B571" s="122" t="s">
        <v>574</v>
      </c>
      <c r="C571" s="291"/>
      <c r="D571" s="358" t="s">
        <v>1578</v>
      </c>
      <c r="E571" s="361" t="s">
        <v>62</v>
      </c>
      <c r="F571" s="342"/>
      <c r="G571" s="208" t="s">
        <v>1037</v>
      </c>
      <c r="H571" s="208"/>
      <c r="I571" s="208" t="s">
        <v>1037</v>
      </c>
      <c r="J571" s="208"/>
      <c r="K571" s="208" t="s">
        <v>1037</v>
      </c>
      <c r="L571" s="208"/>
      <c r="M571" s="208" t="s">
        <v>1037</v>
      </c>
      <c r="N571" s="208"/>
      <c r="O571" s="208" t="s">
        <v>1037</v>
      </c>
      <c r="P571" s="342"/>
      <c r="Q571" s="208" t="s">
        <v>1037</v>
      </c>
      <c r="R571" s="404"/>
      <c r="S571" s="208" t="s">
        <v>1037</v>
      </c>
      <c r="T571" s="207"/>
      <c r="U571" s="208" t="s">
        <v>1037</v>
      </c>
      <c r="V571" s="207"/>
      <c r="W571" s="208" t="s">
        <v>1037</v>
      </c>
      <c r="X571" s="207"/>
      <c r="Y571" s="208" t="s">
        <v>1037</v>
      </c>
      <c r="Z571" s="207"/>
      <c r="AA571" s="208" t="s">
        <v>1037</v>
      </c>
      <c r="AB571" s="239"/>
      <c r="AC571" s="208" t="s">
        <v>1037</v>
      </c>
    </row>
    <row r="572" spans="1:29" ht="21" hidden="1">
      <c r="A572" s="139" t="s">
        <v>1431</v>
      </c>
      <c r="B572" s="122" t="s">
        <v>575</v>
      </c>
      <c r="C572" s="291"/>
      <c r="D572" s="358" t="s">
        <v>1578</v>
      </c>
      <c r="E572" s="358" t="s">
        <v>62</v>
      </c>
      <c r="F572" s="316"/>
      <c r="G572" s="207" t="s">
        <v>1037</v>
      </c>
      <c r="H572" s="207"/>
      <c r="I572" s="207" t="s">
        <v>1037</v>
      </c>
      <c r="J572" s="207"/>
      <c r="K572" s="207" t="s">
        <v>1037</v>
      </c>
      <c r="L572" s="207"/>
      <c r="M572" s="207" t="s">
        <v>1037</v>
      </c>
      <c r="N572" s="207"/>
      <c r="O572" s="207" t="s">
        <v>1037</v>
      </c>
      <c r="P572" s="316"/>
      <c r="Q572" s="207" t="s">
        <v>1037</v>
      </c>
      <c r="R572" s="404"/>
      <c r="S572" s="207" t="s">
        <v>1037</v>
      </c>
      <c r="T572" s="207"/>
      <c r="U572" s="207" t="s">
        <v>1037</v>
      </c>
      <c r="V572" s="207"/>
      <c r="W572" s="207" t="s">
        <v>1037</v>
      </c>
      <c r="X572" s="207"/>
      <c r="Y572" s="207" t="s">
        <v>1037</v>
      </c>
      <c r="Z572" s="207"/>
      <c r="AA572" s="207" t="s">
        <v>1037</v>
      </c>
      <c r="AB572" s="239"/>
      <c r="AC572" s="207" t="s">
        <v>1037</v>
      </c>
    </row>
    <row r="573" spans="1:29" ht="15" hidden="1">
      <c r="A573" s="131" t="s">
        <v>1004</v>
      </c>
      <c r="B573" s="405"/>
      <c r="C573" s="291"/>
      <c r="D573" s="360"/>
      <c r="E573" s="360"/>
      <c r="F573" s="341"/>
      <c r="G573" s="230"/>
      <c r="H573" s="212"/>
      <c r="I573" s="230"/>
      <c r="J573" s="212"/>
      <c r="K573" s="230"/>
      <c r="L573" s="212"/>
      <c r="M573" s="230"/>
      <c r="N573" s="212"/>
      <c r="O573" s="230"/>
      <c r="P573" s="341"/>
      <c r="Q573" s="230"/>
      <c r="R573" s="410"/>
      <c r="S573" s="212"/>
      <c r="T573" s="230"/>
      <c r="U573" s="230"/>
      <c r="V573" s="212"/>
      <c r="W573" s="230"/>
      <c r="X573" s="212"/>
      <c r="Y573" s="212"/>
      <c r="Z573" s="230"/>
      <c r="AA573" s="230"/>
      <c r="AB573" s="344"/>
      <c r="AC573" s="212"/>
    </row>
    <row r="574" spans="1:29" ht="15" hidden="1">
      <c r="A574" s="131" t="s">
        <v>1005</v>
      </c>
      <c r="B574" s="118" t="s">
        <v>576</v>
      </c>
      <c r="C574" s="291"/>
      <c r="D574" s="361" t="s">
        <v>1007</v>
      </c>
      <c r="E574" s="361" t="s">
        <v>62</v>
      </c>
      <c r="F574" s="342"/>
      <c r="G574" s="208" t="s">
        <v>1037</v>
      </c>
      <c r="H574" s="208"/>
      <c r="I574" s="208" t="s">
        <v>1037</v>
      </c>
      <c r="J574" s="208"/>
      <c r="K574" s="208" t="s">
        <v>1037</v>
      </c>
      <c r="L574" s="208"/>
      <c r="M574" s="208" t="s">
        <v>1037</v>
      </c>
      <c r="N574" s="208"/>
      <c r="O574" s="208" t="s">
        <v>1037</v>
      </c>
      <c r="P574" s="342"/>
      <c r="Q574" s="208" t="s">
        <v>1037</v>
      </c>
      <c r="R574" s="409"/>
      <c r="S574" s="208" t="s">
        <v>1037</v>
      </c>
      <c r="T574" s="208"/>
      <c r="U574" s="208" t="s">
        <v>1037</v>
      </c>
      <c r="V574" s="208"/>
      <c r="W574" s="208" t="s">
        <v>1037</v>
      </c>
      <c r="X574" s="208"/>
      <c r="Y574" s="208" t="s">
        <v>1037</v>
      </c>
      <c r="Z574" s="208"/>
      <c r="AA574" s="208" t="s">
        <v>1037</v>
      </c>
      <c r="AB574" s="345"/>
      <c r="AC574" s="208" t="s">
        <v>1037</v>
      </c>
    </row>
    <row r="575" spans="1:29" ht="22.5" hidden="1">
      <c r="A575" s="131" t="s">
        <v>1008</v>
      </c>
      <c r="B575" s="122" t="s">
        <v>577</v>
      </c>
      <c r="C575" s="291"/>
      <c r="D575" s="358" t="s">
        <v>557</v>
      </c>
      <c r="E575" s="361" t="s">
        <v>62</v>
      </c>
      <c r="F575" s="342"/>
      <c r="G575" s="208" t="s">
        <v>1037</v>
      </c>
      <c r="H575" s="208"/>
      <c r="I575" s="208" t="s">
        <v>1037</v>
      </c>
      <c r="J575" s="208"/>
      <c r="K575" s="208" t="s">
        <v>1037</v>
      </c>
      <c r="L575" s="208"/>
      <c r="M575" s="208" t="s">
        <v>1037</v>
      </c>
      <c r="N575" s="208"/>
      <c r="O575" s="208" t="s">
        <v>1037</v>
      </c>
      <c r="P575" s="342"/>
      <c r="Q575" s="208" t="s">
        <v>1037</v>
      </c>
      <c r="R575" s="404"/>
      <c r="S575" s="208" t="s">
        <v>1037</v>
      </c>
      <c r="T575" s="207"/>
      <c r="U575" s="208" t="s">
        <v>1037</v>
      </c>
      <c r="V575" s="207"/>
      <c r="W575" s="208" t="s">
        <v>1037</v>
      </c>
      <c r="X575" s="207"/>
      <c r="Y575" s="208" t="s">
        <v>1037</v>
      </c>
      <c r="Z575" s="207"/>
      <c r="AA575" s="208" t="s">
        <v>1037</v>
      </c>
      <c r="AB575" s="239"/>
      <c r="AC575" s="208" t="s">
        <v>1037</v>
      </c>
    </row>
    <row r="576" spans="1:29" ht="22.5" hidden="1">
      <c r="A576" s="131" t="s">
        <v>558</v>
      </c>
      <c r="B576" s="122" t="s">
        <v>578</v>
      </c>
      <c r="C576" s="291"/>
      <c r="D576" s="358" t="s">
        <v>560</v>
      </c>
      <c r="E576" s="361" t="s">
        <v>62</v>
      </c>
      <c r="F576" s="342"/>
      <c r="G576" s="208" t="s">
        <v>1037</v>
      </c>
      <c r="H576" s="208"/>
      <c r="I576" s="208" t="s">
        <v>1037</v>
      </c>
      <c r="J576" s="208"/>
      <c r="K576" s="208" t="s">
        <v>1037</v>
      </c>
      <c r="L576" s="208"/>
      <c r="M576" s="208" t="s">
        <v>1037</v>
      </c>
      <c r="N576" s="208"/>
      <c r="O576" s="208" t="s">
        <v>1037</v>
      </c>
      <c r="P576" s="342"/>
      <c r="Q576" s="208" t="s">
        <v>1037</v>
      </c>
      <c r="R576" s="404"/>
      <c r="S576" s="208" t="s">
        <v>1037</v>
      </c>
      <c r="T576" s="207"/>
      <c r="U576" s="208" t="s">
        <v>1037</v>
      </c>
      <c r="V576" s="207"/>
      <c r="W576" s="208" t="s">
        <v>1037</v>
      </c>
      <c r="X576" s="207"/>
      <c r="Y576" s="208" t="s">
        <v>1037</v>
      </c>
      <c r="Z576" s="207"/>
      <c r="AA576" s="208" t="s">
        <v>1037</v>
      </c>
      <c r="AB576" s="239"/>
      <c r="AC576" s="208" t="s">
        <v>1037</v>
      </c>
    </row>
    <row r="577" spans="1:29" ht="22.5" hidden="1">
      <c r="A577" s="131" t="s">
        <v>561</v>
      </c>
      <c r="B577" s="122" t="s">
        <v>579</v>
      </c>
      <c r="C577" s="291"/>
      <c r="D577" s="358" t="s">
        <v>1578</v>
      </c>
      <c r="E577" s="361" t="s">
        <v>62</v>
      </c>
      <c r="F577" s="342"/>
      <c r="G577" s="208" t="s">
        <v>1037</v>
      </c>
      <c r="H577" s="208"/>
      <c r="I577" s="208" t="s">
        <v>1037</v>
      </c>
      <c r="J577" s="208"/>
      <c r="K577" s="208" t="s">
        <v>1037</v>
      </c>
      <c r="L577" s="208"/>
      <c r="M577" s="208" t="s">
        <v>1037</v>
      </c>
      <c r="N577" s="208"/>
      <c r="O577" s="208" t="s">
        <v>1037</v>
      </c>
      <c r="P577" s="342"/>
      <c r="Q577" s="208" t="s">
        <v>1037</v>
      </c>
      <c r="R577" s="404"/>
      <c r="S577" s="208" t="s">
        <v>1037</v>
      </c>
      <c r="T577" s="207"/>
      <c r="U577" s="208" t="s">
        <v>1037</v>
      </c>
      <c r="V577" s="207"/>
      <c r="W577" s="208" t="s">
        <v>1037</v>
      </c>
      <c r="X577" s="207"/>
      <c r="Y577" s="208" t="s">
        <v>1037</v>
      </c>
      <c r="Z577" s="207"/>
      <c r="AA577" s="208" t="s">
        <v>1037</v>
      </c>
      <c r="AB577" s="239"/>
      <c r="AC577" s="208" t="s">
        <v>1037</v>
      </c>
    </row>
    <row r="578" spans="1:29" ht="22.5" hidden="1">
      <c r="A578" s="131" t="s">
        <v>563</v>
      </c>
      <c r="B578" s="122" t="s">
        <v>580</v>
      </c>
      <c r="C578" s="291"/>
      <c r="D578" s="358" t="s">
        <v>565</v>
      </c>
      <c r="E578" s="361" t="s">
        <v>62</v>
      </c>
      <c r="F578" s="342"/>
      <c r="G578" s="208" t="s">
        <v>1037</v>
      </c>
      <c r="H578" s="208"/>
      <c r="I578" s="208" t="s">
        <v>1037</v>
      </c>
      <c r="J578" s="208"/>
      <c r="K578" s="208" t="s">
        <v>1037</v>
      </c>
      <c r="L578" s="208"/>
      <c r="M578" s="208" t="s">
        <v>1037</v>
      </c>
      <c r="N578" s="208"/>
      <c r="O578" s="208" t="s">
        <v>1037</v>
      </c>
      <c r="P578" s="342"/>
      <c r="Q578" s="208" t="s">
        <v>1037</v>
      </c>
      <c r="R578" s="404"/>
      <c r="S578" s="208" t="s">
        <v>1037</v>
      </c>
      <c r="T578" s="207"/>
      <c r="U578" s="208" t="s">
        <v>1037</v>
      </c>
      <c r="V578" s="207"/>
      <c r="W578" s="208" t="s">
        <v>1037</v>
      </c>
      <c r="X578" s="207"/>
      <c r="Y578" s="208" t="s">
        <v>1037</v>
      </c>
      <c r="Z578" s="207"/>
      <c r="AA578" s="208" t="s">
        <v>1037</v>
      </c>
      <c r="AB578" s="239"/>
      <c r="AC578" s="208" t="s">
        <v>1037</v>
      </c>
    </row>
    <row r="579" spans="1:29" ht="15" hidden="1">
      <c r="A579" s="131" t="s">
        <v>566</v>
      </c>
      <c r="B579" s="122" t="s">
        <v>581</v>
      </c>
      <c r="C579" s="291"/>
      <c r="D579" s="358" t="s">
        <v>1578</v>
      </c>
      <c r="E579" s="361" t="s">
        <v>62</v>
      </c>
      <c r="F579" s="342"/>
      <c r="G579" s="208" t="s">
        <v>1037</v>
      </c>
      <c r="H579" s="208"/>
      <c r="I579" s="208" t="s">
        <v>1037</v>
      </c>
      <c r="J579" s="208"/>
      <c r="K579" s="208" t="s">
        <v>1037</v>
      </c>
      <c r="L579" s="208"/>
      <c r="M579" s="208" t="s">
        <v>1037</v>
      </c>
      <c r="N579" s="208"/>
      <c r="O579" s="208" t="s">
        <v>1037</v>
      </c>
      <c r="P579" s="342"/>
      <c r="Q579" s="208" t="s">
        <v>1037</v>
      </c>
      <c r="R579" s="404"/>
      <c r="S579" s="208" t="s">
        <v>1037</v>
      </c>
      <c r="T579" s="207"/>
      <c r="U579" s="208" t="s">
        <v>1037</v>
      </c>
      <c r="V579" s="207"/>
      <c r="W579" s="208" t="s">
        <v>1037</v>
      </c>
      <c r="X579" s="207"/>
      <c r="Y579" s="208" t="s">
        <v>1037</v>
      </c>
      <c r="Z579" s="207"/>
      <c r="AA579" s="208" t="s">
        <v>1037</v>
      </c>
      <c r="AB579" s="239"/>
      <c r="AC579" s="208" t="s">
        <v>1037</v>
      </c>
    </row>
    <row r="580" spans="1:29" ht="21" hidden="1">
      <c r="A580" s="134" t="s">
        <v>90</v>
      </c>
      <c r="B580" s="122" t="s">
        <v>582</v>
      </c>
      <c r="C580" s="291"/>
      <c r="D580" s="358" t="s">
        <v>703</v>
      </c>
      <c r="E580" s="361" t="s">
        <v>62</v>
      </c>
      <c r="F580" s="342"/>
      <c r="G580" s="208" t="s">
        <v>1037</v>
      </c>
      <c r="H580" s="208"/>
      <c r="I580" s="208" t="s">
        <v>1037</v>
      </c>
      <c r="J580" s="208"/>
      <c r="K580" s="208" t="s">
        <v>1037</v>
      </c>
      <c r="L580" s="208"/>
      <c r="M580" s="208" t="s">
        <v>1037</v>
      </c>
      <c r="N580" s="208"/>
      <c r="O580" s="208" t="s">
        <v>1037</v>
      </c>
      <c r="P580" s="342"/>
      <c r="Q580" s="208" t="s">
        <v>1037</v>
      </c>
      <c r="R580" s="404"/>
      <c r="S580" s="208" t="s">
        <v>1037</v>
      </c>
      <c r="T580" s="207"/>
      <c r="U580" s="208" t="s">
        <v>1037</v>
      </c>
      <c r="V580" s="207"/>
      <c r="W580" s="208" t="s">
        <v>1037</v>
      </c>
      <c r="X580" s="207"/>
      <c r="Y580" s="208" t="s">
        <v>1037</v>
      </c>
      <c r="Z580" s="207"/>
      <c r="AA580" s="208" t="s">
        <v>1037</v>
      </c>
      <c r="AB580" s="239"/>
      <c r="AC580" s="208" t="s">
        <v>1037</v>
      </c>
    </row>
    <row r="581" spans="1:29" ht="21">
      <c r="A581" s="134" t="s">
        <v>95</v>
      </c>
      <c r="B581" s="65" t="s">
        <v>583</v>
      </c>
      <c r="C581" s="291"/>
      <c r="D581" s="358" t="s">
        <v>99</v>
      </c>
      <c r="E581" s="361" t="s">
        <v>62</v>
      </c>
      <c r="F581" s="342">
        <f>P581</f>
        <v>1101339.3199999998</v>
      </c>
      <c r="G581" s="208" t="s">
        <v>1037</v>
      </c>
      <c r="H581" s="208"/>
      <c r="I581" s="208" t="s">
        <v>1037</v>
      </c>
      <c r="J581" s="208"/>
      <c r="K581" s="208" t="s">
        <v>1037</v>
      </c>
      <c r="L581" s="208"/>
      <c r="M581" s="208" t="s">
        <v>1037</v>
      </c>
      <c r="N581" s="208"/>
      <c r="O581" s="208" t="s">
        <v>1037</v>
      </c>
      <c r="P581" s="342">
        <f>P432</f>
        <v>1101339.3199999998</v>
      </c>
      <c r="Q581" s="208" t="s">
        <v>1037</v>
      </c>
      <c r="R581" s="239">
        <f>R431</f>
        <v>1157058.34</v>
      </c>
      <c r="S581" s="208" t="s">
        <v>1037</v>
      </c>
      <c r="T581" s="207"/>
      <c r="U581" s="208" t="s">
        <v>1037</v>
      </c>
      <c r="V581" s="207"/>
      <c r="W581" s="208" t="s">
        <v>1037</v>
      </c>
      <c r="X581" s="207"/>
      <c r="Y581" s="208" t="s">
        <v>1037</v>
      </c>
      <c r="Z581" s="207"/>
      <c r="AA581" s="208" t="s">
        <v>1037</v>
      </c>
      <c r="AB581" s="239">
        <f>AB431</f>
        <v>1157058.34</v>
      </c>
      <c r="AC581" s="208" t="s">
        <v>1037</v>
      </c>
    </row>
    <row r="582" spans="1:29" ht="15">
      <c r="A582" s="134" t="s">
        <v>101</v>
      </c>
      <c r="B582" s="65" t="s">
        <v>584</v>
      </c>
      <c r="C582" s="291"/>
      <c r="D582" s="358" t="s">
        <v>61</v>
      </c>
      <c r="E582" s="361" t="s">
        <v>62</v>
      </c>
      <c r="F582" s="342">
        <f>F435</f>
        <v>296544</v>
      </c>
      <c r="G582" s="208" t="s">
        <v>1037</v>
      </c>
      <c r="H582" s="208"/>
      <c r="I582" s="208" t="s">
        <v>1037</v>
      </c>
      <c r="J582" s="208"/>
      <c r="K582" s="208" t="s">
        <v>1037</v>
      </c>
      <c r="L582" s="208"/>
      <c r="M582" s="208" t="s">
        <v>1037</v>
      </c>
      <c r="N582" s="208"/>
      <c r="O582" s="208" t="s">
        <v>1037</v>
      </c>
      <c r="P582" s="342">
        <f>P435</f>
        <v>296544</v>
      </c>
      <c r="Q582" s="208" t="s">
        <v>1037</v>
      </c>
      <c r="R582" s="239">
        <f>R435</f>
        <v>253861.13</v>
      </c>
      <c r="S582" s="208" t="s">
        <v>1037</v>
      </c>
      <c r="T582" s="207"/>
      <c r="U582" s="208" t="s">
        <v>1037</v>
      </c>
      <c r="V582" s="207"/>
      <c r="W582" s="208" t="s">
        <v>1037</v>
      </c>
      <c r="X582" s="207"/>
      <c r="Y582" s="208" t="s">
        <v>1037</v>
      </c>
      <c r="Z582" s="207"/>
      <c r="AA582" s="208" t="s">
        <v>1037</v>
      </c>
      <c r="AB582" s="239">
        <f>AB435</f>
        <v>253861.13</v>
      </c>
      <c r="AC582" s="208" t="s">
        <v>1037</v>
      </c>
    </row>
    <row r="583" spans="1:36" ht="31.5">
      <c r="A583" s="134" t="s">
        <v>585</v>
      </c>
      <c r="B583" s="65" t="s">
        <v>586</v>
      </c>
      <c r="C583" s="291"/>
      <c r="D583" s="358" t="s">
        <v>61</v>
      </c>
      <c r="E583" s="358" t="s">
        <v>62</v>
      </c>
      <c r="F583" s="372"/>
      <c r="G583" s="208" t="s">
        <v>1037</v>
      </c>
      <c r="H583" s="208" t="s">
        <v>1037</v>
      </c>
      <c r="I583" s="208" t="s">
        <v>1037</v>
      </c>
      <c r="J583" s="208" t="s">
        <v>1037</v>
      </c>
      <c r="K583" s="208" t="s">
        <v>1037</v>
      </c>
      <c r="L583" s="208" t="s">
        <v>1037</v>
      </c>
      <c r="M583" s="208" t="s">
        <v>1037</v>
      </c>
      <c r="N583" s="208" t="s">
        <v>1037</v>
      </c>
      <c r="O583" s="208" t="s">
        <v>1037</v>
      </c>
      <c r="P583" s="208" t="s">
        <v>1037</v>
      </c>
      <c r="Q583" s="208" t="s">
        <v>1037</v>
      </c>
      <c r="R583" s="207"/>
      <c r="S583" s="208" t="s">
        <v>1037</v>
      </c>
      <c r="T583" s="208" t="s">
        <v>1037</v>
      </c>
      <c r="U583" s="208" t="s">
        <v>1037</v>
      </c>
      <c r="V583" s="208" t="s">
        <v>1037</v>
      </c>
      <c r="W583" s="208" t="s">
        <v>1037</v>
      </c>
      <c r="X583" s="208" t="s">
        <v>1037</v>
      </c>
      <c r="Y583" s="208" t="s">
        <v>1037</v>
      </c>
      <c r="Z583" s="208" t="s">
        <v>1037</v>
      </c>
      <c r="AA583" s="208" t="s">
        <v>1037</v>
      </c>
      <c r="AB583" s="208" t="s">
        <v>1037</v>
      </c>
      <c r="AC583" s="208" t="s">
        <v>1037</v>
      </c>
      <c r="AD583" s="29">
        <f>SUM(AB554)</f>
        <v>7444742.51</v>
      </c>
      <c r="AE583" s="3" t="s">
        <v>1375</v>
      </c>
      <c r="AF583">
        <v>9</v>
      </c>
      <c r="AG583" s="3" t="s">
        <v>1375</v>
      </c>
      <c r="AH583">
        <v>37.5</v>
      </c>
      <c r="AI583" t="s">
        <v>1376</v>
      </c>
      <c r="AJ583" s="29">
        <f>SUM(AD583/AF583/AH583)</f>
        <v>22058.496325925924</v>
      </c>
    </row>
    <row r="584" spans="1:29" ht="56.25" hidden="1">
      <c r="A584" s="132" t="s">
        <v>520</v>
      </c>
      <c r="B584" s="133" t="s">
        <v>521</v>
      </c>
      <c r="C584" s="110"/>
      <c r="D584" s="366" t="s">
        <v>61</v>
      </c>
      <c r="E584" s="366" t="s">
        <v>62</v>
      </c>
      <c r="F584" s="294"/>
      <c r="G584" s="207" t="s">
        <v>1037</v>
      </c>
      <c r="H584" s="207"/>
      <c r="I584" s="207" t="s">
        <v>1037</v>
      </c>
      <c r="J584" s="207"/>
      <c r="K584" s="207" t="s">
        <v>1037</v>
      </c>
      <c r="L584" s="207"/>
      <c r="M584" s="207" t="s">
        <v>1037</v>
      </c>
      <c r="N584" s="207"/>
      <c r="O584" s="207" t="s">
        <v>1037</v>
      </c>
      <c r="P584" s="294"/>
      <c r="Q584" s="207" t="s">
        <v>1037</v>
      </c>
      <c r="R584" s="207"/>
      <c r="S584" s="207" t="s">
        <v>1037</v>
      </c>
      <c r="T584" s="207"/>
      <c r="U584" s="207" t="s">
        <v>1037</v>
      </c>
      <c r="V584" s="207"/>
      <c r="W584" s="207" t="s">
        <v>1037</v>
      </c>
      <c r="X584" s="207"/>
      <c r="Y584" s="207" t="s">
        <v>1037</v>
      </c>
      <c r="Z584" s="207"/>
      <c r="AA584" s="207" t="s">
        <v>1037</v>
      </c>
      <c r="AB584" s="207"/>
      <c r="AC584" s="207" t="s">
        <v>1037</v>
      </c>
    </row>
    <row r="585" spans="1:29" ht="14.25" hidden="1">
      <c r="A585" s="140" t="s">
        <v>29</v>
      </c>
      <c r="B585" s="141"/>
      <c r="C585" s="142"/>
      <c r="D585" s="500" t="s">
        <v>61</v>
      </c>
      <c r="E585" s="364"/>
      <c r="F585" s="544"/>
      <c r="G585" s="212"/>
      <c r="H585" s="540"/>
      <c r="I585" s="212"/>
      <c r="J585" s="540"/>
      <c r="K585" s="212"/>
      <c r="L585" s="540"/>
      <c r="M585" s="212"/>
      <c r="N585" s="540"/>
      <c r="O585" s="212"/>
      <c r="P585" s="542"/>
      <c r="Q585" s="212"/>
      <c r="R585" s="540"/>
      <c r="S585" s="212"/>
      <c r="T585" s="540"/>
      <c r="U585" s="212"/>
      <c r="V585" s="540"/>
      <c r="W585" s="212"/>
      <c r="X585" s="540"/>
      <c r="Y585" s="212"/>
      <c r="Z585" s="540"/>
      <c r="AA585" s="212"/>
      <c r="AB585" s="540"/>
      <c r="AC585" s="212"/>
    </row>
    <row r="586" spans="1:29" ht="22.5" hidden="1">
      <c r="A586" s="140" t="s">
        <v>522</v>
      </c>
      <c r="B586" s="66" t="s">
        <v>523</v>
      </c>
      <c r="C586" s="143"/>
      <c r="D586" s="501"/>
      <c r="E586" s="351" t="s">
        <v>62</v>
      </c>
      <c r="F586" s="543"/>
      <c r="G586" s="248" t="s">
        <v>1037</v>
      </c>
      <c r="H586" s="541"/>
      <c r="I586" s="248" t="s">
        <v>1037</v>
      </c>
      <c r="J586" s="541"/>
      <c r="K586" s="248" t="s">
        <v>1037</v>
      </c>
      <c r="L586" s="541"/>
      <c r="M586" s="248" t="s">
        <v>1037</v>
      </c>
      <c r="N586" s="541"/>
      <c r="O586" s="248" t="s">
        <v>1037</v>
      </c>
      <c r="P586" s="543"/>
      <c r="Q586" s="248" t="s">
        <v>1037</v>
      </c>
      <c r="R586" s="541"/>
      <c r="S586" s="248" t="s">
        <v>1037</v>
      </c>
      <c r="T586" s="541"/>
      <c r="U586" s="248" t="s">
        <v>1037</v>
      </c>
      <c r="V586" s="541"/>
      <c r="W586" s="248" t="s">
        <v>1037</v>
      </c>
      <c r="X586" s="541"/>
      <c r="Y586" s="248" t="s">
        <v>1037</v>
      </c>
      <c r="Z586" s="541"/>
      <c r="AA586" s="248" t="s">
        <v>1037</v>
      </c>
      <c r="AB586" s="541"/>
      <c r="AC586" s="248" t="s">
        <v>1037</v>
      </c>
    </row>
    <row r="587" spans="1:29" ht="33.75" hidden="1">
      <c r="A587" s="140" t="s">
        <v>524</v>
      </c>
      <c r="B587" s="63" t="s">
        <v>525</v>
      </c>
      <c r="C587" s="143"/>
      <c r="D587" s="366" t="s">
        <v>61</v>
      </c>
      <c r="E587" s="366" t="s">
        <v>62</v>
      </c>
      <c r="F587" s="249"/>
      <c r="G587" s="208" t="s">
        <v>1037</v>
      </c>
      <c r="H587" s="249"/>
      <c r="I587" s="208" t="s">
        <v>1037</v>
      </c>
      <c r="J587" s="249"/>
      <c r="K587" s="208" t="s">
        <v>1037</v>
      </c>
      <c r="L587" s="249"/>
      <c r="M587" s="208" t="s">
        <v>1037</v>
      </c>
      <c r="N587" s="249"/>
      <c r="O587" s="208" t="s">
        <v>1037</v>
      </c>
      <c r="P587" s="249"/>
      <c r="Q587" s="208" t="s">
        <v>1037</v>
      </c>
      <c r="R587" s="249"/>
      <c r="S587" s="208" t="s">
        <v>1037</v>
      </c>
      <c r="T587" s="249"/>
      <c r="U587" s="208" t="s">
        <v>1037</v>
      </c>
      <c r="V587" s="249"/>
      <c r="W587" s="208" t="s">
        <v>1037</v>
      </c>
      <c r="X587" s="249"/>
      <c r="Y587" s="208" t="s">
        <v>1037</v>
      </c>
      <c r="Z587" s="249"/>
      <c r="AA587" s="208" t="s">
        <v>1037</v>
      </c>
      <c r="AB587" s="249"/>
      <c r="AC587" s="208" t="s">
        <v>1037</v>
      </c>
    </row>
    <row r="588" spans="1:29" ht="45" hidden="1">
      <c r="A588" s="140" t="s">
        <v>526</v>
      </c>
      <c r="B588" s="133" t="s">
        <v>527</v>
      </c>
      <c r="C588" s="143"/>
      <c r="D588" s="366" t="s">
        <v>61</v>
      </c>
      <c r="E588" s="366" t="s">
        <v>62</v>
      </c>
      <c r="F588" s="249"/>
      <c r="G588" s="208" t="s">
        <v>1037</v>
      </c>
      <c r="H588" s="249"/>
      <c r="I588" s="208" t="s">
        <v>1037</v>
      </c>
      <c r="J588" s="249"/>
      <c r="K588" s="208" t="s">
        <v>1037</v>
      </c>
      <c r="L588" s="249"/>
      <c r="M588" s="208" t="s">
        <v>1037</v>
      </c>
      <c r="N588" s="249"/>
      <c r="O588" s="208" t="s">
        <v>1037</v>
      </c>
      <c r="P588" s="249"/>
      <c r="Q588" s="208" t="s">
        <v>1037</v>
      </c>
      <c r="R588" s="249"/>
      <c r="S588" s="208" t="s">
        <v>1037</v>
      </c>
      <c r="T588" s="249"/>
      <c r="U588" s="208" t="s">
        <v>1037</v>
      </c>
      <c r="V588" s="249"/>
      <c r="W588" s="208" t="s">
        <v>1037</v>
      </c>
      <c r="X588" s="249"/>
      <c r="Y588" s="208" t="s">
        <v>1037</v>
      </c>
      <c r="Z588" s="249"/>
      <c r="AA588" s="208" t="s">
        <v>1037</v>
      </c>
      <c r="AB588" s="249"/>
      <c r="AC588" s="208" t="s">
        <v>1037</v>
      </c>
    </row>
    <row r="589" spans="1:29" ht="45" hidden="1">
      <c r="A589" s="140" t="s">
        <v>379</v>
      </c>
      <c r="B589" s="133" t="s">
        <v>380</v>
      </c>
      <c r="C589" s="143"/>
      <c r="D589" s="366" t="s">
        <v>61</v>
      </c>
      <c r="E589" s="366" t="s">
        <v>62</v>
      </c>
      <c r="F589" s="249"/>
      <c r="G589" s="208" t="s">
        <v>1037</v>
      </c>
      <c r="H589" s="249"/>
      <c r="I589" s="208" t="s">
        <v>1037</v>
      </c>
      <c r="J589" s="249"/>
      <c r="K589" s="208" t="s">
        <v>1037</v>
      </c>
      <c r="L589" s="249"/>
      <c r="M589" s="208" t="s">
        <v>1037</v>
      </c>
      <c r="N589" s="249"/>
      <c r="O589" s="208" t="s">
        <v>1037</v>
      </c>
      <c r="P589" s="249"/>
      <c r="Q589" s="208" t="s">
        <v>1037</v>
      </c>
      <c r="R589" s="249"/>
      <c r="S589" s="208" t="s">
        <v>1037</v>
      </c>
      <c r="T589" s="249"/>
      <c r="U589" s="208" t="s">
        <v>1037</v>
      </c>
      <c r="V589" s="249"/>
      <c r="W589" s="208" t="s">
        <v>1037</v>
      </c>
      <c r="X589" s="249"/>
      <c r="Y589" s="208" t="s">
        <v>1037</v>
      </c>
      <c r="Z589" s="249"/>
      <c r="AA589" s="208" t="s">
        <v>1037</v>
      </c>
      <c r="AB589" s="249"/>
      <c r="AC589" s="208" t="s">
        <v>1037</v>
      </c>
    </row>
    <row r="590" spans="1:29" ht="45" hidden="1">
      <c r="A590" s="140" t="s">
        <v>381</v>
      </c>
      <c r="B590" s="133" t="s">
        <v>382</v>
      </c>
      <c r="C590" s="110"/>
      <c r="D590" s="366" t="s">
        <v>61</v>
      </c>
      <c r="E590" s="366" t="s">
        <v>62</v>
      </c>
      <c r="F590" s="294"/>
      <c r="G590" s="208" t="s">
        <v>1037</v>
      </c>
      <c r="H590" s="207"/>
      <c r="I590" s="208" t="s">
        <v>1037</v>
      </c>
      <c r="J590" s="207"/>
      <c r="K590" s="208" t="s">
        <v>1037</v>
      </c>
      <c r="L590" s="207"/>
      <c r="M590" s="208" t="s">
        <v>1037</v>
      </c>
      <c r="N590" s="207"/>
      <c r="O590" s="208" t="s">
        <v>1037</v>
      </c>
      <c r="P590" s="294"/>
      <c r="Q590" s="208" t="s">
        <v>1037</v>
      </c>
      <c r="R590" s="207"/>
      <c r="S590" s="208" t="s">
        <v>1037</v>
      </c>
      <c r="T590" s="207"/>
      <c r="U590" s="208" t="s">
        <v>1037</v>
      </c>
      <c r="V590" s="207"/>
      <c r="W590" s="208" t="s">
        <v>1037</v>
      </c>
      <c r="X590" s="207"/>
      <c r="Y590" s="208" t="s">
        <v>1037</v>
      </c>
      <c r="Z590" s="207"/>
      <c r="AA590" s="208" t="s">
        <v>1037</v>
      </c>
      <c r="AB590" s="207"/>
      <c r="AC590" s="208" t="s">
        <v>1037</v>
      </c>
    </row>
    <row r="591" spans="1:29" ht="78.75" hidden="1">
      <c r="A591" s="140" t="s">
        <v>2049</v>
      </c>
      <c r="B591" s="133" t="s">
        <v>2050</v>
      </c>
      <c r="C591" s="110"/>
      <c r="D591" s="366" t="s">
        <v>61</v>
      </c>
      <c r="E591" s="366" t="s">
        <v>62</v>
      </c>
      <c r="F591" s="294"/>
      <c r="G591" s="208" t="s">
        <v>1037</v>
      </c>
      <c r="H591" s="207"/>
      <c r="I591" s="208" t="s">
        <v>1037</v>
      </c>
      <c r="J591" s="207"/>
      <c r="K591" s="208" t="s">
        <v>1037</v>
      </c>
      <c r="L591" s="207"/>
      <c r="M591" s="208" t="s">
        <v>1037</v>
      </c>
      <c r="N591" s="207"/>
      <c r="O591" s="208" t="s">
        <v>1037</v>
      </c>
      <c r="P591" s="294"/>
      <c r="Q591" s="208" t="s">
        <v>1037</v>
      </c>
      <c r="R591" s="207"/>
      <c r="S591" s="208" t="s">
        <v>1037</v>
      </c>
      <c r="T591" s="207"/>
      <c r="U591" s="208" t="s">
        <v>1037</v>
      </c>
      <c r="V591" s="207"/>
      <c r="W591" s="208" t="s">
        <v>1037</v>
      </c>
      <c r="X591" s="207"/>
      <c r="Y591" s="208" t="s">
        <v>1037</v>
      </c>
      <c r="Z591" s="207"/>
      <c r="AA591" s="208" t="s">
        <v>1037</v>
      </c>
      <c r="AB591" s="207"/>
      <c r="AC591" s="208" t="s">
        <v>1037</v>
      </c>
    </row>
    <row r="592" spans="1:29" ht="67.5" hidden="1">
      <c r="A592" s="140" t="s">
        <v>2051</v>
      </c>
      <c r="B592" s="133" t="s">
        <v>2052</v>
      </c>
      <c r="C592" s="110"/>
      <c r="D592" s="366" t="s">
        <v>61</v>
      </c>
      <c r="E592" s="366" t="s">
        <v>62</v>
      </c>
      <c r="F592" s="294"/>
      <c r="G592" s="208" t="s">
        <v>1037</v>
      </c>
      <c r="H592" s="207"/>
      <c r="I592" s="208" t="s">
        <v>1037</v>
      </c>
      <c r="J592" s="207"/>
      <c r="K592" s="208" t="s">
        <v>1037</v>
      </c>
      <c r="L592" s="207"/>
      <c r="M592" s="208" t="s">
        <v>1037</v>
      </c>
      <c r="N592" s="207"/>
      <c r="O592" s="208" t="s">
        <v>1037</v>
      </c>
      <c r="P592" s="294"/>
      <c r="Q592" s="208" t="s">
        <v>1037</v>
      </c>
      <c r="R592" s="207"/>
      <c r="S592" s="208" t="s">
        <v>1037</v>
      </c>
      <c r="T592" s="207"/>
      <c r="U592" s="208" t="s">
        <v>1037</v>
      </c>
      <c r="V592" s="207"/>
      <c r="W592" s="208" t="s">
        <v>1037</v>
      </c>
      <c r="X592" s="207"/>
      <c r="Y592" s="208" t="s">
        <v>1037</v>
      </c>
      <c r="Z592" s="207"/>
      <c r="AA592" s="208" t="s">
        <v>1037</v>
      </c>
      <c r="AB592" s="207"/>
      <c r="AC592" s="208" t="s">
        <v>1037</v>
      </c>
    </row>
    <row r="593" spans="1:29" ht="56.25" hidden="1">
      <c r="A593" s="140" t="s">
        <v>2053</v>
      </c>
      <c r="B593" s="133" t="s">
        <v>2054</v>
      </c>
      <c r="C593" s="110"/>
      <c r="D593" s="366" t="s">
        <v>61</v>
      </c>
      <c r="E593" s="366" t="s">
        <v>62</v>
      </c>
      <c r="F593" s="294"/>
      <c r="G593" s="208" t="s">
        <v>1037</v>
      </c>
      <c r="H593" s="207"/>
      <c r="I593" s="208" t="s">
        <v>1037</v>
      </c>
      <c r="J593" s="207"/>
      <c r="K593" s="208" t="s">
        <v>1037</v>
      </c>
      <c r="L593" s="207"/>
      <c r="M593" s="208" t="s">
        <v>1037</v>
      </c>
      <c r="N593" s="207"/>
      <c r="O593" s="208" t="s">
        <v>1037</v>
      </c>
      <c r="P593" s="294"/>
      <c r="Q593" s="208" t="s">
        <v>1037</v>
      </c>
      <c r="R593" s="207"/>
      <c r="S593" s="208" t="s">
        <v>1037</v>
      </c>
      <c r="T593" s="207"/>
      <c r="U593" s="208" t="s">
        <v>1037</v>
      </c>
      <c r="V593" s="207"/>
      <c r="W593" s="208" t="s">
        <v>1037</v>
      </c>
      <c r="X593" s="207"/>
      <c r="Y593" s="208" t="s">
        <v>1037</v>
      </c>
      <c r="Z593" s="207"/>
      <c r="AA593" s="208" t="s">
        <v>1037</v>
      </c>
      <c r="AB593" s="207"/>
      <c r="AC593" s="208" t="s">
        <v>1037</v>
      </c>
    </row>
    <row r="594" spans="1:36" ht="22.5">
      <c r="A594" s="140" t="s">
        <v>2055</v>
      </c>
      <c r="B594" s="63" t="s">
        <v>2056</v>
      </c>
      <c r="C594" s="110"/>
      <c r="D594" s="366" t="s">
        <v>61</v>
      </c>
      <c r="E594" s="366" t="s">
        <v>62</v>
      </c>
      <c r="F594" s="318">
        <f>SUM(P594)</f>
        <v>22413.794066666665</v>
      </c>
      <c r="G594" s="208" t="s">
        <v>1037</v>
      </c>
      <c r="H594" s="207"/>
      <c r="I594" s="208" t="s">
        <v>1037</v>
      </c>
      <c r="J594" s="207"/>
      <c r="K594" s="208" t="s">
        <v>1037</v>
      </c>
      <c r="L594" s="207"/>
      <c r="M594" s="208" t="s">
        <v>1037</v>
      </c>
      <c r="N594" s="207"/>
      <c r="O594" s="208" t="s">
        <v>1037</v>
      </c>
      <c r="P594" s="318">
        <f>SUM(P554/12/37.5)</f>
        <v>22413.794066666665</v>
      </c>
      <c r="Q594" s="208" t="s">
        <v>1037</v>
      </c>
      <c r="R594" s="318">
        <f>SUM(AB594)</f>
        <v>22058.496325925924</v>
      </c>
      <c r="S594" s="208" t="s">
        <v>1037</v>
      </c>
      <c r="T594" s="207"/>
      <c r="U594" s="208" t="s">
        <v>1037</v>
      </c>
      <c r="V594" s="207"/>
      <c r="W594" s="208" t="s">
        <v>1037</v>
      </c>
      <c r="X594" s="207"/>
      <c r="Y594" s="208" t="s">
        <v>1037</v>
      </c>
      <c r="Z594" s="207"/>
      <c r="AA594" s="208" t="s">
        <v>1037</v>
      </c>
      <c r="AB594" s="320">
        <f>SUM(AB554/9/37.5)</f>
        <v>22058.496325925924</v>
      </c>
      <c r="AC594" s="208" t="s">
        <v>1037</v>
      </c>
      <c r="AD594" s="29">
        <f>SUM(P554)</f>
        <v>10086207.33</v>
      </c>
      <c r="AE594" s="3" t="s">
        <v>1375</v>
      </c>
      <c r="AF594">
        <v>12</v>
      </c>
      <c r="AG594" s="3" t="s">
        <v>1375</v>
      </c>
      <c r="AH594">
        <v>37.5</v>
      </c>
      <c r="AI594" t="s">
        <v>1376</v>
      </c>
      <c r="AJ594" s="29">
        <f>SUM(AD594/AF594/AH594)</f>
        <v>22413.794066666665</v>
      </c>
    </row>
    <row r="595" spans="1:29" ht="22.5" hidden="1">
      <c r="A595" s="140" t="s">
        <v>414</v>
      </c>
      <c r="B595" s="133" t="s">
        <v>415</v>
      </c>
      <c r="C595" s="110"/>
      <c r="D595" s="366" t="s">
        <v>61</v>
      </c>
      <c r="E595" s="366" t="s">
        <v>62</v>
      </c>
      <c r="F595" s="318"/>
      <c r="G595" s="208" t="s">
        <v>1037</v>
      </c>
      <c r="H595" s="207"/>
      <c r="I595" s="208" t="s">
        <v>1037</v>
      </c>
      <c r="J595" s="207"/>
      <c r="K595" s="208" t="s">
        <v>1037</v>
      </c>
      <c r="L595" s="207"/>
      <c r="M595" s="208" t="s">
        <v>1037</v>
      </c>
      <c r="N595" s="207"/>
      <c r="O595" s="208" t="s">
        <v>1037</v>
      </c>
      <c r="P595" s="318"/>
      <c r="Q595" s="208" t="s">
        <v>1037</v>
      </c>
      <c r="R595" s="304"/>
      <c r="S595" s="208" t="s">
        <v>1037</v>
      </c>
      <c r="T595" s="207"/>
      <c r="U595" s="208" t="s">
        <v>1037</v>
      </c>
      <c r="V595" s="207"/>
      <c r="W595" s="208" t="s">
        <v>1037</v>
      </c>
      <c r="X595" s="207"/>
      <c r="Y595" s="208" t="s">
        <v>1037</v>
      </c>
      <c r="Z595" s="207"/>
      <c r="AA595" s="208" t="s">
        <v>1037</v>
      </c>
      <c r="AB595" s="304"/>
      <c r="AC595" s="208" t="s">
        <v>1037</v>
      </c>
    </row>
    <row r="596" spans="1:29" ht="22.5" hidden="1">
      <c r="A596" s="140" t="s">
        <v>416</v>
      </c>
      <c r="B596" s="133" t="s">
        <v>417</v>
      </c>
      <c r="C596" s="110"/>
      <c r="D596" s="366" t="s">
        <v>61</v>
      </c>
      <c r="E596" s="366" t="s">
        <v>62</v>
      </c>
      <c r="F596" s="318"/>
      <c r="G596" s="208" t="s">
        <v>1037</v>
      </c>
      <c r="H596" s="207"/>
      <c r="I596" s="208" t="s">
        <v>1037</v>
      </c>
      <c r="J596" s="207"/>
      <c r="K596" s="208" t="s">
        <v>1037</v>
      </c>
      <c r="L596" s="207"/>
      <c r="M596" s="208" t="s">
        <v>1037</v>
      </c>
      <c r="N596" s="207"/>
      <c r="O596" s="208" t="s">
        <v>1037</v>
      </c>
      <c r="P596" s="318"/>
      <c r="Q596" s="208" t="s">
        <v>1037</v>
      </c>
      <c r="R596" s="304"/>
      <c r="S596" s="208" t="s">
        <v>1037</v>
      </c>
      <c r="T596" s="207"/>
      <c r="U596" s="208" t="s">
        <v>1037</v>
      </c>
      <c r="V596" s="207"/>
      <c r="W596" s="208" t="s">
        <v>1037</v>
      </c>
      <c r="X596" s="207"/>
      <c r="Y596" s="208" t="s">
        <v>1037</v>
      </c>
      <c r="Z596" s="207"/>
      <c r="AA596" s="208" t="s">
        <v>1037</v>
      </c>
      <c r="AB596" s="304"/>
      <c r="AC596" s="208" t="s">
        <v>1037</v>
      </c>
    </row>
    <row r="597" spans="1:29" ht="33.75" hidden="1">
      <c r="A597" s="140" t="s">
        <v>418</v>
      </c>
      <c r="B597" s="133" t="s">
        <v>419</v>
      </c>
      <c r="C597" s="110"/>
      <c r="D597" s="366" t="s">
        <v>61</v>
      </c>
      <c r="E597" s="366" t="s">
        <v>62</v>
      </c>
      <c r="F597" s="318"/>
      <c r="G597" s="208" t="s">
        <v>1037</v>
      </c>
      <c r="H597" s="207"/>
      <c r="I597" s="208" t="s">
        <v>1037</v>
      </c>
      <c r="J597" s="207"/>
      <c r="K597" s="208" t="s">
        <v>1037</v>
      </c>
      <c r="L597" s="207"/>
      <c r="M597" s="208" t="s">
        <v>1037</v>
      </c>
      <c r="N597" s="207"/>
      <c r="O597" s="208" t="s">
        <v>1037</v>
      </c>
      <c r="P597" s="318"/>
      <c r="Q597" s="208" t="s">
        <v>1037</v>
      </c>
      <c r="R597" s="304"/>
      <c r="S597" s="208" t="s">
        <v>1037</v>
      </c>
      <c r="T597" s="207"/>
      <c r="U597" s="208" t="s">
        <v>1037</v>
      </c>
      <c r="V597" s="207"/>
      <c r="W597" s="208" t="s">
        <v>1037</v>
      </c>
      <c r="X597" s="207"/>
      <c r="Y597" s="208" t="s">
        <v>1037</v>
      </c>
      <c r="Z597" s="207"/>
      <c r="AA597" s="208" t="s">
        <v>1037</v>
      </c>
      <c r="AB597" s="304"/>
      <c r="AC597" s="208" t="s">
        <v>1037</v>
      </c>
    </row>
    <row r="598" spans="1:29" ht="33.75" hidden="1">
      <c r="A598" s="140" t="s">
        <v>420</v>
      </c>
      <c r="B598" s="133" t="s">
        <v>421</v>
      </c>
      <c r="C598" s="110"/>
      <c r="D598" s="366" t="s">
        <v>61</v>
      </c>
      <c r="E598" s="366" t="s">
        <v>62</v>
      </c>
      <c r="F598" s="318"/>
      <c r="G598" s="208" t="s">
        <v>1037</v>
      </c>
      <c r="H598" s="207"/>
      <c r="I598" s="208" t="s">
        <v>1037</v>
      </c>
      <c r="J598" s="207"/>
      <c r="K598" s="208" t="s">
        <v>1037</v>
      </c>
      <c r="L598" s="207"/>
      <c r="M598" s="208" t="s">
        <v>1037</v>
      </c>
      <c r="N598" s="207"/>
      <c r="O598" s="208" t="s">
        <v>1037</v>
      </c>
      <c r="P598" s="318"/>
      <c r="Q598" s="208" t="s">
        <v>1037</v>
      </c>
      <c r="R598" s="304"/>
      <c r="S598" s="208" t="s">
        <v>1037</v>
      </c>
      <c r="T598" s="207"/>
      <c r="U598" s="208" t="s">
        <v>1037</v>
      </c>
      <c r="V598" s="207"/>
      <c r="W598" s="208" t="s">
        <v>1037</v>
      </c>
      <c r="X598" s="207"/>
      <c r="Y598" s="208" t="s">
        <v>1037</v>
      </c>
      <c r="Z598" s="207"/>
      <c r="AA598" s="208" t="s">
        <v>1037</v>
      </c>
      <c r="AB598" s="304"/>
      <c r="AC598" s="208" t="s">
        <v>1037</v>
      </c>
    </row>
    <row r="599" spans="1:29" ht="22.5" hidden="1">
      <c r="A599" s="140" t="s">
        <v>422</v>
      </c>
      <c r="B599" s="133" t="s">
        <v>423</v>
      </c>
      <c r="C599" s="110"/>
      <c r="D599" s="366" t="s">
        <v>61</v>
      </c>
      <c r="E599" s="366" t="s">
        <v>62</v>
      </c>
      <c r="F599" s="318"/>
      <c r="G599" s="208" t="s">
        <v>1037</v>
      </c>
      <c r="H599" s="207"/>
      <c r="I599" s="208" t="s">
        <v>1037</v>
      </c>
      <c r="J599" s="207"/>
      <c r="K599" s="208" t="s">
        <v>1037</v>
      </c>
      <c r="L599" s="207"/>
      <c r="M599" s="208" t="s">
        <v>1037</v>
      </c>
      <c r="N599" s="207"/>
      <c r="O599" s="208" t="s">
        <v>1037</v>
      </c>
      <c r="P599" s="318"/>
      <c r="Q599" s="208" t="s">
        <v>1037</v>
      </c>
      <c r="R599" s="304"/>
      <c r="S599" s="208" t="s">
        <v>1037</v>
      </c>
      <c r="T599" s="207"/>
      <c r="U599" s="208" t="s">
        <v>1037</v>
      </c>
      <c r="V599" s="225"/>
      <c r="W599" s="208" t="s">
        <v>1037</v>
      </c>
      <c r="X599" s="225"/>
      <c r="Y599" s="208" t="s">
        <v>1037</v>
      </c>
      <c r="Z599" s="207"/>
      <c r="AA599" s="208" t="s">
        <v>1037</v>
      </c>
      <c r="AB599" s="304"/>
      <c r="AC599" s="208" t="s">
        <v>1037</v>
      </c>
    </row>
    <row r="600" spans="1:36" ht="33.75">
      <c r="A600" s="140" t="s">
        <v>424</v>
      </c>
      <c r="B600" s="63" t="s">
        <v>425</v>
      </c>
      <c r="C600" s="90"/>
      <c r="D600" s="366" t="s">
        <v>61</v>
      </c>
      <c r="E600" s="366" t="s">
        <v>62</v>
      </c>
      <c r="F600" s="318">
        <f>P600</f>
        <v>7648.1897222222215</v>
      </c>
      <c r="G600" s="210" t="s">
        <v>1037</v>
      </c>
      <c r="H600" s="209"/>
      <c r="I600" s="210" t="s">
        <v>1037</v>
      </c>
      <c r="J600" s="209"/>
      <c r="K600" s="210" t="s">
        <v>1037</v>
      </c>
      <c r="L600" s="209"/>
      <c r="M600" s="210" t="s">
        <v>1037</v>
      </c>
      <c r="N600" s="209"/>
      <c r="O600" s="210" t="s">
        <v>1037</v>
      </c>
      <c r="P600" s="318">
        <f>SUM(P581/12/12)</f>
        <v>7648.1897222222215</v>
      </c>
      <c r="Q600" s="210" t="s">
        <v>1037</v>
      </c>
      <c r="R600" s="318">
        <f>SUM(AB600)</f>
        <v>10713.50314814815</v>
      </c>
      <c r="S600" s="210" t="s">
        <v>1037</v>
      </c>
      <c r="T600" s="209"/>
      <c r="U600" s="210" t="s">
        <v>1037</v>
      </c>
      <c r="V600" s="209"/>
      <c r="W600" s="210" t="s">
        <v>1037</v>
      </c>
      <c r="X600" s="209"/>
      <c r="Y600" s="210" t="s">
        <v>1037</v>
      </c>
      <c r="Z600" s="209"/>
      <c r="AA600" s="210" t="s">
        <v>1037</v>
      </c>
      <c r="AB600" s="318">
        <f>SUM(AB581/9/12)</f>
        <v>10713.50314814815</v>
      </c>
      <c r="AC600" s="210" t="s">
        <v>1037</v>
      </c>
      <c r="AD600" s="29">
        <f>SUM(F581)</f>
        <v>1101339.3199999998</v>
      </c>
      <c r="AE600" s="3" t="s">
        <v>1375</v>
      </c>
      <c r="AF600">
        <v>12</v>
      </c>
      <c r="AG600" s="3" t="s">
        <v>1375</v>
      </c>
      <c r="AH600">
        <v>12</v>
      </c>
      <c r="AI600" t="s">
        <v>1376</v>
      </c>
      <c r="AJ600" s="29">
        <f>SUM(AD600/AF600/AH600)</f>
        <v>7648.1897222222215</v>
      </c>
    </row>
    <row r="601" spans="1:36" ht="22.5">
      <c r="A601" s="140" t="s">
        <v>426</v>
      </c>
      <c r="B601" s="63" t="s">
        <v>427</v>
      </c>
      <c r="C601" s="90"/>
      <c r="D601" s="366" t="s">
        <v>61</v>
      </c>
      <c r="E601" s="366" t="s">
        <v>62</v>
      </c>
      <c r="F601" s="294"/>
      <c r="G601" s="208" t="s">
        <v>1037</v>
      </c>
      <c r="H601" s="207"/>
      <c r="I601" s="208" t="s">
        <v>1037</v>
      </c>
      <c r="J601" s="207"/>
      <c r="K601" s="208" t="s">
        <v>1037</v>
      </c>
      <c r="L601" s="207"/>
      <c r="M601" s="208" t="s">
        <v>1037</v>
      </c>
      <c r="N601" s="207"/>
      <c r="O601" s="208" t="s">
        <v>1037</v>
      </c>
      <c r="P601" s="294"/>
      <c r="Q601" s="208" t="s">
        <v>1037</v>
      </c>
      <c r="R601" s="250"/>
      <c r="S601" s="208" t="s">
        <v>1037</v>
      </c>
      <c r="T601" s="207"/>
      <c r="U601" s="208" t="s">
        <v>1037</v>
      </c>
      <c r="V601" s="207"/>
      <c r="W601" s="208" t="s">
        <v>1037</v>
      </c>
      <c r="X601" s="207"/>
      <c r="Y601" s="208" t="s">
        <v>1037</v>
      </c>
      <c r="Z601" s="207"/>
      <c r="AA601" s="208" t="s">
        <v>1037</v>
      </c>
      <c r="AB601" s="207"/>
      <c r="AC601" s="208" t="s">
        <v>1037</v>
      </c>
      <c r="AD601" s="29">
        <f>SUM(AB581)</f>
        <v>1157058.34</v>
      </c>
      <c r="AE601" s="3" t="s">
        <v>1375</v>
      </c>
      <c r="AF601">
        <v>9</v>
      </c>
      <c r="AG601" s="3" t="s">
        <v>1375</v>
      </c>
      <c r="AH601">
        <v>12</v>
      </c>
      <c r="AI601" t="s">
        <v>1376</v>
      </c>
      <c r="AJ601" s="29">
        <f>SUM(AD601/AF601/AH601)</f>
        <v>10713.50314814815</v>
      </c>
    </row>
    <row r="602" spans="1:29" s="74" customFormat="1" ht="31.5">
      <c r="A602" s="134" t="s">
        <v>585</v>
      </c>
      <c r="B602" s="122" t="s">
        <v>586</v>
      </c>
      <c r="C602" s="124"/>
      <c r="D602" s="358" t="s">
        <v>61</v>
      </c>
      <c r="E602" s="358" t="s">
        <v>62</v>
      </c>
      <c r="F602" s="323" t="s">
        <v>1037</v>
      </c>
      <c r="G602" s="323" t="s">
        <v>1037</v>
      </c>
      <c r="H602" s="323" t="s">
        <v>1037</v>
      </c>
      <c r="I602" s="323" t="s">
        <v>1037</v>
      </c>
      <c r="J602" s="323" t="s">
        <v>1037</v>
      </c>
      <c r="K602" s="323" t="s">
        <v>1037</v>
      </c>
      <c r="L602" s="323" t="s">
        <v>1037</v>
      </c>
      <c r="M602" s="323" t="s">
        <v>1037</v>
      </c>
      <c r="N602" s="323" t="s">
        <v>1037</v>
      </c>
      <c r="O602" s="323" t="s">
        <v>1037</v>
      </c>
      <c r="P602" s="323" t="s">
        <v>1037</v>
      </c>
      <c r="Q602" s="324"/>
      <c r="R602" s="323" t="s">
        <v>1037</v>
      </c>
      <c r="S602" s="323" t="s">
        <v>1037</v>
      </c>
      <c r="T602" s="323" t="s">
        <v>1037</v>
      </c>
      <c r="U602" s="323" t="s">
        <v>1037</v>
      </c>
      <c r="V602" s="323" t="s">
        <v>1037</v>
      </c>
      <c r="W602" s="323" t="s">
        <v>1037</v>
      </c>
      <c r="X602" s="323" t="s">
        <v>1037</v>
      </c>
      <c r="Y602" s="323" t="s">
        <v>1037</v>
      </c>
      <c r="Z602" s="323" t="s">
        <v>1037</v>
      </c>
      <c r="AA602" s="323" t="s">
        <v>1037</v>
      </c>
      <c r="AB602" s="323" t="s">
        <v>1037</v>
      </c>
      <c r="AC602" s="325"/>
    </row>
    <row r="603" spans="1:29" s="74" customFormat="1" ht="56.25">
      <c r="A603" s="132" t="s">
        <v>520</v>
      </c>
      <c r="B603" s="63" t="s">
        <v>521</v>
      </c>
      <c r="C603" s="90"/>
      <c r="D603" s="366" t="s">
        <v>61</v>
      </c>
      <c r="E603" s="366" t="s">
        <v>62</v>
      </c>
      <c r="F603" s="318">
        <f>P603</f>
        <v>18535.064523809524</v>
      </c>
      <c r="G603" s="210" t="s">
        <v>1037</v>
      </c>
      <c r="H603" s="209"/>
      <c r="I603" s="210" t="s">
        <v>1037</v>
      </c>
      <c r="J603" s="209"/>
      <c r="K603" s="210" t="s">
        <v>1037</v>
      </c>
      <c r="L603" s="209"/>
      <c r="M603" s="210" t="s">
        <v>1037</v>
      </c>
      <c r="N603" s="209"/>
      <c r="O603" s="210" t="s">
        <v>1037</v>
      </c>
      <c r="P603" s="318">
        <f>SUM((P537+P554+P581+P582)/12/52.5)</f>
        <v>18535.064523809524</v>
      </c>
      <c r="Q603" s="210" t="s">
        <v>1037</v>
      </c>
      <c r="R603" s="318">
        <f>SUM(AB603)</f>
        <v>19093.19377777778</v>
      </c>
      <c r="S603" s="210" t="s">
        <v>1037</v>
      </c>
      <c r="T603" s="209"/>
      <c r="U603" s="210" t="s">
        <v>1037</v>
      </c>
      <c r="V603" s="209"/>
      <c r="W603" s="210" t="s">
        <v>1037</v>
      </c>
      <c r="X603" s="209"/>
      <c r="Y603" s="210" t="s">
        <v>1037</v>
      </c>
      <c r="Z603" s="209"/>
      <c r="AA603" s="210" t="s">
        <v>1037</v>
      </c>
      <c r="AB603" s="318">
        <f>SUM((AB537+AB554+AB581+AB582)/9/52.5)</f>
        <v>19093.19377777778</v>
      </c>
      <c r="AC603" s="210" t="s">
        <v>1037</v>
      </c>
    </row>
    <row r="604" spans="1:29" ht="22.5">
      <c r="A604" s="132" t="s">
        <v>1497</v>
      </c>
      <c r="B604" s="65" t="s">
        <v>428</v>
      </c>
      <c r="C604" s="90"/>
      <c r="D604" s="358" t="s">
        <v>61</v>
      </c>
      <c r="E604" s="358" t="s">
        <v>62</v>
      </c>
      <c r="F604" s="342">
        <f>P604</f>
        <v>3466660.68</v>
      </c>
      <c r="G604" s="207" t="s">
        <v>1037</v>
      </c>
      <c r="H604" s="207"/>
      <c r="I604" s="207" t="s">
        <v>1037</v>
      </c>
      <c r="J604" s="207"/>
      <c r="K604" s="207" t="s">
        <v>1037</v>
      </c>
      <c r="L604" s="207"/>
      <c r="M604" s="207" t="s">
        <v>1037</v>
      </c>
      <c r="N604" s="207"/>
      <c r="O604" s="207" t="s">
        <v>1037</v>
      </c>
      <c r="P604" s="342">
        <f>P606+P623+P650+P651</f>
        <v>3466660.68</v>
      </c>
      <c r="Q604" s="207" t="s">
        <v>1037</v>
      </c>
      <c r="R604" s="345">
        <f>R606+R623+R650+R651</f>
        <v>2687172.96</v>
      </c>
      <c r="S604" s="207" t="s">
        <v>1037</v>
      </c>
      <c r="T604" s="207"/>
      <c r="U604" s="207" t="s">
        <v>1037</v>
      </c>
      <c r="V604" s="207"/>
      <c r="W604" s="207" t="s">
        <v>1037</v>
      </c>
      <c r="X604" s="207"/>
      <c r="Y604" s="207" t="s">
        <v>1037</v>
      </c>
      <c r="Z604" s="207"/>
      <c r="AA604" s="207" t="s">
        <v>1037</v>
      </c>
      <c r="AB604" s="345">
        <f>AB606+AB623+AB650+AB651</f>
        <v>2687172.96</v>
      </c>
      <c r="AC604" s="207" t="s">
        <v>1037</v>
      </c>
    </row>
    <row r="605" spans="1:29" ht="15">
      <c r="A605" s="131" t="s">
        <v>1285</v>
      </c>
      <c r="B605" s="522" t="s">
        <v>429</v>
      </c>
      <c r="C605" s="406"/>
      <c r="D605" s="360"/>
      <c r="E605" s="360"/>
      <c r="F605" s="339"/>
      <c r="G605" s="230"/>
      <c r="H605" s="230"/>
      <c r="I605" s="212"/>
      <c r="J605" s="230"/>
      <c r="K605" s="230"/>
      <c r="L605" s="230"/>
      <c r="M605" s="212"/>
      <c r="N605" s="212"/>
      <c r="O605" s="230"/>
      <c r="P605" s="296"/>
      <c r="Q605" s="230"/>
      <c r="R605" s="337"/>
      <c r="S605" s="230"/>
      <c r="T605" s="212"/>
      <c r="U605" s="230"/>
      <c r="V605" s="230"/>
      <c r="W605" s="212"/>
      <c r="X605" s="230"/>
      <c r="Y605" s="212"/>
      <c r="Z605" s="230"/>
      <c r="AA605" s="212"/>
      <c r="AB605" s="411"/>
      <c r="AC605" s="212"/>
    </row>
    <row r="606" spans="1:29" ht="15">
      <c r="A606" s="134" t="s">
        <v>1470</v>
      </c>
      <c r="B606" s="523"/>
      <c r="C606" s="403"/>
      <c r="D606" s="361" t="s">
        <v>544</v>
      </c>
      <c r="E606" s="361" t="s">
        <v>62</v>
      </c>
      <c r="F606" s="342">
        <f>P606</f>
        <v>58300</v>
      </c>
      <c r="G606" s="208" t="s">
        <v>1037</v>
      </c>
      <c r="H606" s="208"/>
      <c r="I606" s="208" t="s">
        <v>1037</v>
      </c>
      <c r="J606" s="208"/>
      <c r="K606" s="208" t="s">
        <v>1037</v>
      </c>
      <c r="L606" s="208"/>
      <c r="M606" s="208" t="s">
        <v>1037</v>
      </c>
      <c r="N606" s="208"/>
      <c r="O606" s="208" t="s">
        <v>1037</v>
      </c>
      <c r="P606" s="412">
        <f>P440</f>
        <v>58300</v>
      </c>
      <c r="Q606" s="208" t="s">
        <v>1037</v>
      </c>
      <c r="R606" s="300">
        <f>R440</f>
        <v>47309.07</v>
      </c>
      <c r="S606" s="208" t="s">
        <v>1037</v>
      </c>
      <c r="T606" s="208"/>
      <c r="U606" s="208" t="s">
        <v>1037</v>
      </c>
      <c r="V606" s="208"/>
      <c r="W606" s="208" t="s">
        <v>1037</v>
      </c>
      <c r="X606" s="208"/>
      <c r="Y606" s="208" t="s">
        <v>1037</v>
      </c>
      <c r="Z606" s="208"/>
      <c r="AA606" s="208" t="s">
        <v>1037</v>
      </c>
      <c r="AB606" s="300">
        <f>AB440</f>
        <v>47309.07</v>
      </c>
      <c r="AC606" s="208" t="s">
        <v>1037</v>
      </c>
    </row>
    <row r="607" spans="1:29" ht="52.5" hidden="1">
      <c r="A607" s="139" t="s">
        <v>430</v>
      </c>
      <c r="B607" s="122" t="s">
        <v>431</v>
      </c>
      <c r="C607" s="291"/>
      <c r="D607" s="358" t="s">
        <v>544</v>
      </c>
      <c r="E607" s="358" t="s">
        <v>62</v>
      </c>
      <c r="F607" s="316"/>
      <c r="G607" s="207" t="s">
        <v>1037</v>
      </c>
      <c r="H607" s="207"/>
      <c r="I607" s="207" t="s">
        <v>1037</v>
      </c>
      <c r="J607" s="207"/>
      <c r="K607" s="207" t="s">
        <v>1037</v>
      </c>
      <c r="L607" s="207"/>
      <c r="M607" s="207" t="s">
        <v>1037</v>
      </c>
      <c r="N607" s="207"/>
      <c r="O607" s="207" t="s">
        <v>1037</v>
      </c>
      <c r="P607" s="413"/>
      <c r="Q607" s="207" t="s">
        <v>1037</v>
      </c>
      <c r="R607" s="303"/>
      <c r="S607" s="207" t="s">
        <v>1037</v>
      </c>
      <c r="T607" s="207"/>
      <c r="U607" s="207" t="s">
        <v>1037</v>
      </c>
      <c r="V607" s="207"/>
      <c r="W607" s="207" t="s">
        <v>1037</v>
      </c>
      <c r="X607" s="207"/>
      <c r="Y607" s="207" t="s">
        <v>1037</v>
      </c>
      <c r="Z607" s="207"/>
      <c r="AA607" s="207" t="s">
        <v>1037</v>
      </c>
      <c r="AB607" s="298"/>
      <c r="AC607" s="207" t="s">
        <v>1037</v>
      </c>
    </row>
    <row r="608" spans="1:29" ht="22.5" hidden="1">
      <c r="A608" s="131" t="s">
        <v>1474</v>
      </c>
      <c r="B608" s="405"/>
      <c r="C608" s="406"/>
      <c r="D608" s="360"/>
      <c r="E608" s="360"/>
      <c r="F608" s="407"/>
      <c r="G608" s="230"/>
      <c r="H608" s="212"/>
      <c r="I608" s="230"/>
      <c r="J608" s="212"/>
      <c r="K608" s="230"/>
      <c r="L608" s="212"/>
      <c r="M608" s="230"/>
      <c r="N608" s="212"/>
      <c r="O608" s="230"/>
      <c r="P608" s="414"/>
      <c r="Q608" s="230"/>
      <c r="R608" s="415"/>
      <c r="S608" s="230"/>
      <c r="T608" s="230"/>
      <c r="U608" s="230"/>
      <c r="V608" s="230"/>
      <c r="W608" s="230"/>
      <c r="X608" s="212"/>
      <c r="Y608" s="230"/>
      <c r="Z608" s="212"/>
      <c r="AA608" s="230"/>
      <c r="AB608" s="336"/>
      <c r="AC608" s="212"/>
    </row>
    <row r="609" spans="1:29" ht="15" hidden="1">
      <c r="A609" s="131" t="s">
        <v>1475</v>
      </c>
      <c r="B609" s="118" t="s">
        <v>432</v>
      </c>
      <c r="C609" s="403"/>
      <c r="D609" s="361" t="s">
        <v>1477</v>
      </c>
      <c r="E609" s="361" t="s">
        <v>62</v>
      </c>
      <c r="F609" s="342"/>
      <c r="G609" s="208" t="s">
        <v>1037</v>
      </c>
      <c r="H609" s="208"/>
      <c r="I609" s="208" t="s">
        <v>1037</v>
      </c>
      <c r="J609" s="208"/>
      <c r="K609" s="208" t="s">
        <v>1037</v>
      </c>
      <c r="L609" s="208"/>
      <c r="M609" s="208" t="s">
        <v>1037</v>
      </c>
      <c r="N609" s="208"/>
      <c r="O609" s="208" t="s">
        <v>1037</v>
      </c>
      <c r="P609" s="412"/>
      <c r="Q609" s="208" t="s">
        <v>1037</v>
      </c>
      <c r="R609" s="416"/>
      <c r="S609" s="208" t="s">
        <v>1037</v>
      </c>
      <c r="T609" s="208"/>
      <c r="U609" s="208" t="s">
        <v>1037</v>
      </c>
      <c r="V609" s="208"/>
      <c r="W609" s="208" t="s">
        <v>1037</v>
      </c>
      <c r="X609" s="208"/>
      <c r="Y609" s="208" t="s">
        <v>1037</v>
      </c>
      <c r="Z609" s="208"/>
      <c r="AA609" s="208" t="s">
        <v>1037</v>
      </c>
      <c r="AB609" s="300"/>
      <c r="AC609" s="208" t="s">
        <v>1037</v>
      </c>
    </row>
    <row r="610" spans="1:29" ht="45" hidden="1">
      <c r="A610" s="131" t="s">
        <v>1478</v>
      </c>
      <c r="B610" s="122" t="s">
        <v>433</v>
      </c>
      <c r="C610" s="291"/>
      <c r="D610" s="361" t="s">
        <v>541</v>
      </c>
      <c r="E610" s="361" t="s">
        <v>62</v>
      </c>
      <c r="F610" s="342"/>
      <c r="G610" s="208" t="s">
        <v>1037</v>
      </c>
      <c r="H610" s="208"/>
      <c r="I610" s="208" t="s">
        <v>1037</v>
      </c>
      <c r="J610" s="208"/>
      <c r="K610" s="208" t="s">
        <v>1037</v>
      </c>
      <c r="L610" s="208"/>
      <c r="M610" s="208" t="s">
        <v>1037</v>
      </c>
      <c r="N610" s="208"/>
      <c r="O610" s="208" t="s">
        <v>1037</v>
      </c>
      <c r="P610" s="412"/>
      <c r="Q610" s="208" t="s">
        <v>1037</v>
      </c>
      <c r="R610" s="303"/>
      <c r="S610" s="208" t="s">
        <v>1037</v>
      </c>
      <c r="T610" s="207"/>
      <c r="U610" s="208" t="s">
        <v>1037</v>
      </c>
      <c r="V610" s="207"/>
      <c r="W610" s="208" t="s">
        <v>1037</v>
      </c>
      <c r="X610" s="207"/>
      <c r="Y610" s="208" t="s">
        <v>1037</v>
      </c>
      <c r="Z610" s="207"/>
      <c r="AA610" s="208" t="s">
        <v>1037</v>
      </c>
      <c r="AB610" s="298"/>
      <c r="AC610" s="208" t="s">
        <v>1037</v>
      </c>
    </row>
    <row r="611" spans="1:29" ht="33.75" hidden="1">
      <c r="A611" s="131" t="s">
        <v>1452</v>
      </c>
      <c r="B611" s="122" t="s">
        <v>434</v>
      </c>
      <c r="C611" s="291"/>
      <c r="D611" s="361" t="s">
        <v>1481</v>
      </c>
      <c r="E611" s="361" t="s">
        <v>62</v>
      </c>
      <c r="F611" s="342"/>
      <c r="G611" s="208" t="s">
        <v>1037</v>
      </c>
      <c r="H611" s="208"/>
      <c r="I611" s="208" t="s">
        <v>1037</v>
      </c>
      <c r="J611" s="208"/>
      <c r="K611" s="208" t="s">
        <v>1037</v>
      </c>
      <c r="L611" s="208"/>
      <c r="M611" s="208" t="s">
        <v>1037</v>
      </c>
      <c r="N611" s="208"/>
      <c r="O611" s="208" t="s">
        <v>1037</v>
      </c>
      <c r="P611" s="412"/>
      <c r="Q611" s="208" t="s">
        <v>1037</v>
      </c>
      <c r="R611" s="303"/>
      <c r="S611" s="208" t="s">
        <v>1037</v>
      </c>
      <c r="T611" s="207"/>
      <c r="U611" s="208" t="s">
        <v>1037</v>
      </c>
      <c r="V611" s="207"/>
      <c r="W611" s="208" t="s">
        <v>1037</v>
      </c>
      <c r="X611" s="207"/>
      <c r="Y611" s="208" t="s">
        <v>1037</v>
      </c>
      <c r="Z611" s="207"/>
      <c r="AA611" s="208" t="s">
        <v>1037</v>
      </c>
      <c r="AB611" s="298"/>
      <c r="AC611" s="208" t="s">
        <v>1037</v>
      </c>
    </row>
    <row r="612" spans="1:29" ht="22.5" hidden="1">
      <c r="A612" s="131" t="s">
        <v>1450</v>
      </c>
      <c r="B612" s="122" t="s">
        <v>435</v>
      </c>
      <c r="C612" s="291"/>
      <c r="D612" s="361" t="s">
        <v>1483</v>
      </c>
      <c r="E612" s="361" t="s">
        <v>62</v>
      </c>
      <c r="F612" s="342"/>
      <c r="G612" s="208" t="s">
        <v>1037</v>
      </c>
      <c r="H612" s="208"/>
      <c r="I612" s="208" t="s">
        <v>1037</v>
      </c>
      <c r="J612" s="208"/>
      <c r="K612" s="208" t="s">
        <v>1037</v>
      </c>
      <c r="L612" s="208"/>
      <c r="M612" s="208" t="s">
        <v>1037</v>
      </c>
      <c r="N612" s="208"/>
      <c r="O612" s="208" t="s">
        <v>1037</v>
      </c>
      <c r="P612" s="412"/>
      <c r="Q612" s="208" t="s">
        <v>1037</v>
      </c>
      <c r="R612" s="303"/>
      <c r="S612" s="208" t="s">
        <v>1037</v>
      </c>
      <c r="T612" s="207"/>
      <c r="U612" s="208" t="s">
        <v>1037</v>
      </c>
      <c r="V612" s="207"/>
      <c r="W612" s="208" t="s">
        <v>1037</v>
      </c>
      <c r="X612" s="207"/>
      <c r="Y612" s="208" t="s">
        <v>1037</v>
      </c>
      <c r="Z612" s="207"/>
      <c r="AA612" s="208" t="s">
        <v>1037</v>
      </c>
      <c r="AB612" s="298"/>
      <c r="AC612" s="208" t="s">
        <v>1037</v>
      </c>
    </row>
    <row r="613" spans="1:29" ht="15" hidden="1">
      <c r="A613" s="131" t="s">
        <v>1484</v>
      </c>
      <c r="B613" s="122" t="s">
        <v>436</v>
      </c>
      <c r="C613" s="291"/>
      <c r="D613" s="361" t="s">
        <v>61</v>
      </c>
      <c r="E613" s="361" t="s">
        <v>62</v>
      </c>
      <c r="F613" s="342"/>
      <c r="G613" s="208" t="s">
        <v>1037</v>
      </c>
      <c r="H613" s="208"/>
      <c r="I613" s="208" t="s">
        <v>1037</v>
      </c>
      <c r="J613" s="208"/>
      <c r="K613" s="208" t="s">
        <v>1037</v>
      </c>
      <c r="L613" s="208"/>
      <c r="M613" s="208" t="s">
        <v>1037</v>
      </c>
      <c r="N613" s="208"/>
      <c r="O613" s="208" t="s">
        <v>1037</v>
      </c>
      <c r="P613" s="412"/>
      <c r="Q613" s="208" t="s">
        <v>1037</v>
      </c>
      <c r="R613" s="303"/>
      <c r="S613" s="208" t="s">
        <v>1037</v>
      </c>
      <c r="T613" s="207"/>
      <c r="U613" s="208" t="s">
        <v>1037</v>
      </c>
      <c r="V613" s="207"/>
      <c r="W613" s="208" t="s">
        <v>1037</v>
      </c>
      <c r="X613" s="207"/>
      <c r="Y613" s="208" t="s">
        <v>1037</v>
      </c>
      <c r="Z613" s="207"/>
      <c r="AA613" s="208" t="s">
        <v>1037</v>
      </c>
      <c r="AB613" s="298"/>
      <c r="AC613" s="208" t="s">
        <v>1037</v>
      </c>
    </row>
    <row r="614" spans="1:29" ht="15" hidden="1">
      <c r="A614" s="131" t="s">
        <v>1486</v>
      </c>
      <c r="B614" s="122" t="s">
        <v>437</v>
      </c>
      <c r="C614" s="291"/>
      <c r="D614" s="361" t="s">
        <v>544</v>
      </c>
      <c r="E614" s="361" t="s">
        <v>62</v>
      </c>
      <c r="F614" s="342"/>
      <c r="G614" s="208" t="s">
        <v>1037</v>
      </c>
      <c r="H614" s="208"/>
      <c r="I614" s="208" t="s">
        <v>1037</v>
      </c>
      <c r="J614" s="208"/>
      <c r="K614" s="208" t="s">
        <v>1037</v>
      </c>
      <c r="L614" s="208"/>
      <c r="M614" s="208" t="s">
        <v>1037</v>
      </c>
      <c r="N614" s="208"/>
      <c r="O614" s="208" t="s">
        <v>1037</v>
      </c>
      <c r="P614" s="412"/>
      <c r="Q614" s="208" t="s">
        <v>1037</v>
      </c>
      <c r="R614" s="303"/>
      <c r="S614" s="208" t="s">
        <v>1037</v>
      </c>
      <c r="T614" s="207"/>
      <c r="U614" s="208" t="s">
        <v>1037</v>
      </c>
      <c r="V614" s="207"/>
      <c r="W614" s="208" t="s">
        <v>1037</v>
      </c>
      <c r="X614" s="207"/>
      <c r="Y614" s="208" t="s">
        <v>1037</v>
      </c>
      <c r="Z614" s="207"/>
      <c r="AA614" s="208" t="s">
        <v>1037</v>
      </c>
      <c r="AB614" s="298"/>
      <c r="AC614" s="208" t="s">
        <v>1037</v>
      </c>
    </row>
    <row r="615" spans="1:29" ht="31.5" hidden="1">
      <c r="A615" s="139" t="s">
        <v>438</v>
      </c>
      <c r="B615" s="122" t="s">
        <v>439</v>
      </c>
      <c r="C615" s="291"/>
      <c r="D615" s="358" t="s">
        <v>544</v>
      </c>
      <c r="E615" s="358" t="s">
        <v>62</v>
      </c>
      <c r="F615" s="316"/>
      <c r="G615" s="208" t="s">
        <v>1037</v>
      </c>
      <c r="H615" s="207"/>
      <c r="I615" s="207" t="s">
        <v>1037</v>
      </c>
      <c r="J615" s="207"/>
      <c r="K615" s="207" t="s">
        <v>1037</v>
      </c>
      <c r="L615" s="207"/>
      <c r="M615" s="207" t="s">
        <v>1037</v>
      </c>
      <c r="N615" s="207"/>
      <c r="O615" s="207" t="s">
        <v>1037</v>
      </c>
      <c r="P615" s="413"/>
      <c r="Q615" s="207" t="s">
        <v>1037</v>
      </c>
      <c r="R615" s="303"/>
      <c r="S615" s="207" t="s">
        <v>1037</v>
      </c>
      <c r="T615" s="207"/>
      <c r="U615" s="207" t="s">
        <v>1037</v>
      </c>
      <c r="V615" s="207"/>
      <c r="W615" s="207" t="s">
        <v>1037</v>
      </c>
      <c r="X615" s="207"/>
      <c r="Y615" s="207" t="s">
        <v>1037</v>
      </c>
      <c r="Z615" s="207"/>
      <c r="AA615" s="207" t="s">
        <v>1037</v>
      </c>
      <c r="AB615" s="298"/>
      <c r="AC615" s="207" t="s">
        <v>1037</v>
      </c>
    </row>
    <row r="616" spans="1:29" ht="22.5" hidden="1">
      <c r="A616" s="131" t="s">
        <v>1474</v>
      </c>
      <c r="B616" s="405"/>
      <c r="C616" s="406"/>
      <c r="D616" s="360"/>
      <c r="E616" s="360"/>
      <c r="F616" s="407"/>
      <c r="G616" s="212"/>
      <c r="H616" s="230"/>
      <c r="I616" s="212"/>
      <c r="J616" s="212"/>
      <c r="K616" s="212"/>
      <c r="L616" s="212"/>
      <c r="M616" s="212"/>
      <c r="N616" s="212"/>
      <c r="O616" s="212"/>
      <c r="P616" s="414"/>
      <c r="Q616" s="212"/>
      <c r="R616" s="415"/>
      <c r="S616" s="212"/>
      <c r="T616" s="212"/>
      <c r="U616" s="212"/>
      <c r="V616" s="230"/>
      <c r="W616" s="212"/>
      <c r="X616" s="212"/>
      <c r="Y616" s="212"/>
      <c r="Z616" s="212"/>
      <c r="AA616" s="212"/>
      <c r="AB616" s="336"/>
      <c r="AC616" s="212"/>
    </row>
    <row r="617" spans="1:29" ht="15" hidden="1">
      <c r="A617" s="131" t="s">
        <v>1475</v>
      </c>
      <c r="B617" s="118" t="s">
        <v>440</v>
      </c>
      <c r="C617" s="403"/>
      <c r="D617" s="361" t="s">
        <v>1477</v>
      </c>
      <c r="E617" s="361" t="s">
        <v>62</v>
      </c>
      <c r="F617" s="342"/>
      <c r="G617" s="208" t="s">
        <v>1037</v>
      </c>
      <c r="H617" s="208"/>
      <c r="I617" s="208" t="s">
        <v>1037</v>
      </c>
      <c r="J617" s="208"/>
      <c r="K617" s="208" t="s">
        <v>1037</v>
      </c>
      <c r="L617" s="208"/>
      <c r="M617" s="208" t="s">
        <v>1037</v>
      </c>
      <c r="N617" s="208"/>
      <c r="O617" s="208" t="s">
        <v>1037</v>
      </c>
      <c r="P617" s="412"/>
      <c r="Q617" s="208" t="s">
        <v>1037</v>
      </c>
      <c r="R617" s="416"/>
      <c r="S617" s="208" t="s">
        <v>1037</v>
      </c>
      <c r="T617" s="208"/>
      <c r="U617" s="208" t="s">
        <v>1037</v>
      </c>
      <c r="V617" s="208"/>
      <c r="W617" s="208" t="s">
        <v>1037</v>
      </c>
      <c r="X617" s="208"/>
      <c r="Y617" s="208" t="s">
        <v>1037</v>
      </c>
      <c r="Z617" s="208"/>
      <c r="AA617" s="208" t="s">
        <v>1037</v>
      </c>
      <c r="AB617" s="300"/>
      <c r="AC617" s="208" t="s">
        <v>1037</v>
      </c>
    </row>
    <row r="618" spans="1:29" ht="45" hidden="1">
      <c r="A618" s="131" t="s">
        <v>1478</v>
      </c>
      <c r="B618" s="122" t="s">
        <v>441</v>
      </c>
      <c r="C618" s="291"/>
      <c r="D618" s="361" t="s">
        <v>541</v>
      </c>
      <c r="E618" s="361" t="s">
        <v>62</v>
      </c>
      <c r="F618" s="342"/>
      <c r="G618" s="208" t="s">
        <v>1037</v>
      </c>
      <c r="H618" s="208"/>
      <c r="I618" s="208" t="s">
        <v>1037</v>
      </c>
      <c r="J618" s="208"/>
      <c r="K618" s="208" t="s">
        <v>1037</v>
      </c>
      <c r="L618" s="208"/>
      <c r="M618" s="208" t="s">
        <v>1037</v>
      </c>
      <c r="N618" s="208"/>
      <c r="O618" s="208" t="s">
        <v>1037</v>
      </c>
      <c r="P618" s="412"/>
      <c r="Q618" s="208" t="s">
        <v>1037</v>
      </c>
      <c r="R618" s="303"/>
      <c r="S618" s="208" t="s">
        <v>1037</v>
      </c>
      <c r="T618" s="207"/>
      <c r="U618" s="208" t="s">
        <v>1037</v>
      </c>
      <c r="V618" s="207"/>
      <c r="W618" s="208" t="s">
        <v>1037</v>
      </c>
      <c r="X618" s="207"/>
      <c r="Y618" s="208" t="s">
        <v>1037</v>
      </c>
      <c r="Z618" s="207"/>
      <c r="AA618" s="208" t="s">
        <v>1037</v>
      </c>
      <c r="AB618" s="298"/>
      <c r="AC618" s="208" t="s">
        <v>1037</v>
      </c>
    </row>
    <row r="619" spans="1:29" ht="33.75" hidden="1">
      <c r="A619" s="131" t="s">
        <v>1452</v>
      </c>
      <c r="B619" s="122" t="s">
        <v>442</v>
      </c>
      <c r="C619" s="291"/>
      <c r="D619" s="361" t="s">
        <v>1481</v>
      </c>
      <c r="E619" s="361" t="s">
        <v>62</v>
      </c>
      <c r="F619" s="342"/>
      <c r="G619" s="208" t="s">
        <v>1037</v>
      </c>
      <c r="H619" s="208"/>
      <c r="I619" s="208" t="s">
        <v>1037</v>
      </c>
      <c r="J619" s="208"/>
      <c r="K619" s="208" t="s">
        <v>1037</v>
      </c>
      <c r="L619" s="208"/>
      <c r="M619" s="208" t="s">
        <v>1037</v>
      </c>
      <c r="N619" s="208"/>
      <c r="O619" s="208" t="s">
        <v>1037</v>
      </c>
      <c r="P619" s="412"/>
      <c r="Q619" s="208" t="s">
        <v>1037</v>
      </c>
      <c r="R619" s="303"/>
      <c r="S619" s="208" t="s">
        <v>1037</v>
      </c>
      <c r="T619" s="207"/>
      <c r="U619" s="208" t="s">
        <v>1037</v>
      </c>
      <c r="V619" s="207"/>
      <c r="W619" s="208" t="s">
        <v>1037</v>
      </c>
      <c r="X619" s="207"/>
      <c r="Y619" s="208" t="s">
        <v>1037</v>
      </c>
      <c r="Z619" s="207"/>
      <c r="AA619" s="208" t="s">
        <v>1037</v>
      </c>
      <c r="AB619" s="298"/>
      <c r="AC619" s="208" t="s">
        <v>1037</v>
      </c>
    </row>
    <row r="620" spans="1:29" ht="22.5" hidden="1">
      <c r="A620" s="131" t="s">
        <v>1450</v>
      </c>
      <c r="B620" s="122" t="s">
        <v>443</v>
      </c>
      <c r="C620" s="291"/>
      <c r="D620" s="361" t="s">
        <v>1483</v>
      </c>
      <c r="E620" s="361" t="s">
        <v>62</v>
      </c>
      <c r="F620" s="342"/>
      <c r="G620" s="208" t="s">
        <v>1037</v>
      </c>
      <c r="H620" s="208"/>
      <c r="I620" s="208" t="s">
        <v>1037</v>
      </c>
      <c r="J620" s="208"/>
      <c r="K620" s="208" t="s">
        <v>1037</v>
      </c>
      <c r="L620" s="208"/>
      <c r="M620" s="208" t="s">
        <v>1037</v>
      </c>
      <c r="N620" s="208"/>
      <c r="O620" s="208" t="s">
        <v>1037</v>
      </c>
      <c r="P620" s="412"/>
      <c r="Q620" s="208" t="s">
        <v>1037</v>
      </c>
      <c r="R620" s="303"/>
      <c r="S620" s="208" t="s">
        <v>1037</v>
      </c>
      <c r="T620" s="207"/>
      <c r="U620" s="208" t="s">
        <v>1037</v>
      </c>
      <c r="V620" s="207"/>
      <c r="W620" s="208" t="s">
        <v>1037</v>
      </c>
      <c r="X620" s="207"/>
      <c r="Y620" s="208" t="s">
        <v>1037</v>
      </c>
      <c r="Z620" s="207"/>
      <c r="AA620" s="208" t="s">
        <v>1037</v>
      </c>
      <c r="AB620" s="298"/>
      <c r="AC620" s="208" t="s">
        <v>1037</v>
      </c>
    </row>
    <row r="621" spans="1:29" ht="15" hidden="1">
      <c r="A621" s="131" t="s">
        <v>1484</v>
      </c>
      <c r="B621" s="122" t="s">
        <v>444</v>
      </c>
      <c r="C621" s="291"/>
      <c r="D621" s="361" t="s">
        <v>544</v>
      </c>
      <c r="E621" s="361" t="s">
        <v>62</v>
      </c>
      <c r="F621" s="342"/>
      <c r="G621" s="208" t="s">
        <v>1037</v>
      </c>
      <c r="H621" s="208"/>
      <c r="I621" s="208" t="s">
        <v>1037</v>
      </c>
      <c r="J621" s="208"/>
      <c r="K621" s="208" t="s">
        <v>1037</v>
      </c>
      <c r="L621" s="208"/>
      <c r="M621" s="208" t="s">
        <v>1037</v>
      </c>
      <c r="N621" s="208"/>
      <c r="O621" s="208" t="s">
        <v>1037</v>
      </c>
      <c r="P621" s="412"/>
      <c r="Q621" s="208" t="s">
        <v>1037</v>
      </c>
      <c r="R621" s="303"/>
      <c r="S621" s="208" t="s">
        <v>1037</v>
      </c>
      <c r="T621" s="207"/>
      <c r="U621" s="208" t="s">
        <v>1037</v>
      </c>
      <c r="V621" s="207"/>
      <c r="W621" s="208" t="s">
        <v>1037</v>
      </c>
      <c r="X621" s="207"/>
      <c r="Y621" s="208" t="s">
        <v>1037</v>
      </c>
      <c r="Z621" s="207"/>
      <c r="AA621" s="208" t="s">
        <v>1037</v>
      </c>
      <c r="AB621" s="298"/>
      <c r="AC621" s="208" t="s">
        <v>1037</v>
      </c>
    </row>
    <row r="622" spans="1:29" ht="15" hidden="1">
      <c r="A622" s="131" t="s">
        <v>1486</v>
      </c>
      <c r="B622" s="122" t="s">
        <v>445</v>
      </c>
      <c r="C622" s="291"/>
      <c r="D622" s="361" t="s">
        <v>544</v>
      </c>
      <c r="E622" s="361" t="s">
        <v>62</v>
      </c>
      <c r="F622" s="342"/>
      <c r="G622" s="208" t="s">
        <v>1037</v>
      </c>
      <c r="H622" s="208"/>
      <c r="I622" s="208" t="s">
        <v>1037</v>
      </c>
      <c r="J622" s="208"/>
      <c r="K622" s="208" t="s">
        <v>1037</v>
      </c>
      <c r="L622" s="208"/>
      <c r="M622" s="208" t="s">
        <v>1037</v>
      </c>
      <c r="N622" s="208"/>
      <c r="O622" s="208" t="s">
        <v>1037</v>
      </c>
      <c r="P622" s="412"/>
      <c r="Q622" s="208" t="s">
        <v>1037</v>
      </c>
      <c r="R622" s="303"/>
      <c r="S622" s="208" t="s">
        <v>1037</v>
      </c>
      <c r="T622" s="207"/>
      <c r="U622" s="208" t="s">
        <v>1037</v>
      </c>
      <c r="V622" s="207"/>
      <c r="W622" s="208" t="s">
        <v>1037</v>
      </c>
      <c r="X622" s="207"/>
      <c r="Y622" s="208" t="s">
        <v>1037</v>
      </c>
      <c r="Z622" s="207"/>
      <c r="AA622" s="208" t="s">
        <v>1037</v>
      </c>
      <c r="AB622" s="298"/>
      <c r="AC622" s="208" t="s">
        <v>1037</v>
      </c>
    </row>
    <row r="623" spans="1:29" ht="21">
      <c r="A623" s="134" t="s">
        <v>1289</v>
      </c>
      <c r="B623" s="65" t="s">
        <v>446</v>
      </c>
      <c r="C623" s="291"/>
      <c r="D623" s="358" t="s">
        <v>1566</v>
      </c>
      <c r="E623" s="361" t="s">
        <v>62</v>
      </c>
      <c r="F623" s="342">
        <f>P623</f>
        <v>2980100</v>
      </c>
      <c r="G623" s="208" t="s">
        <v>1037</v>
      </c>
      <c r="H623" s="208"/>
      <c r="I623" s="208" t="s">
        <v>1037</v>
      </c>
      <c r="J623" s="208"/>
      <c r="K623" s="208" t="s">
        <v>1037</v>
      </c>
      <c r="L623" s="208"/>
      <c r="M623" s="208" t="s">
        <v>1037</v>
      </c>
      <c r="N623" s="208"/>
      <c r="O623" s="208" t="s">
        <v>1037</v>
      </c>
      <c r="P623" s="412">
        <f>P445+17100</f>
        <v>2980100</v>
      </c>
      <c r="Q623" s="208" t="s">
        <v>1037</v>
      </c>
      <c r="R623" s="298">
        <f>AB623</f>
        <v>2193547</v>
      </c>
      <c r="S623" s="208" t="s">
        <v>1037</v>
      </c>
      <c r="T623" s="207"/>
      <c r="U623" s="208" t="s">
        <v>1037</v>
      </c>
      <c r="V623" s="207"/>
      <c r="W623" s="208" t="s">
        <v>1037</v>
      </c>
      <c r="X623" s="207"/>
      <c r="Y623" s="208" t="s">
        <v>1037</v>
      </c>
      <c r="Z623" s="207"/>
      <c r="AA623" s="208" t="s">
        <v>1037</v>
      </c>
      <c r="AB623" s="298">
        <f>AB445+4797.14</f>
        <v>2193547</v>
      </c>
      <c r="AC623" s="208" t="s">
        <v>1037</v>
      </c>
    </row>
    <row r="624" spans="1:29" ht="15">
      <c r="A624" s="134" t="s">
        <v>1294</v>
      </c>
      <c r="B624" s="65" t="s">
        <v>447</v>
      </c>
      <c r="C624" s="291"/>
      <c r="D624" s="358" t="s">
        <v>1578</v>
      </c>
      <c r="E624" s="361" t="s">
        <v>62</v>
      </c>
      <c r="F624" s="300"/>
      <c r="G624" s="208" t="s">
        <v>1037</v>
      </c>
      <c r="H624" s="208"/>
      <c r="I624" s="208" t="s">
        <v>1037</v>
      </c>
      <c r="J624" s="208"/>
      <c r="K624" s="208" t="s">
        <v>1037</v>
      </c>
      <c r="L624" s="208"/>
      <c r="M624" s="208" t="s">
        <v>1037</v>
      </c>
      <c r="N624" s="208"/>
      <c r="O624" s="208" t="s">
        <v>1037</v>
      </c>
      <c r="P624" s="412"/>
      <c r="Q624" s="208" t="s">
        <v>1037</v>
      </c>
      <c r="R624" s="303"/>
      <c r="S624" s="208" t="s">
        <v>1037</v>
      </c>
      <c r="T624" s="207"/>
      <c r="U624" s="208" t="s">
        <v>1037</v>
      </c>
      <c r="V624" s="207"/>
      <c r="W624" s="208" t="s">
        <v>1037</v>
      </c>
      <c r="X624" s="207"/>
      <c r="Y624" s="208" t="s">
        <v>1037</v>
      </c>
      <c r="Z624" s="207"/>
      <c r="AA624" s="208" t="s">
        <v>1037</v>
      </c>
      <c r="AB624" s="298"/>
      <c r="AC624" s="208" t="s">
        <v>1037</v>
      </c>
    </row>
    <row r="625" spans="1:29" ht="42" hidden="1">
      <c r="A625" s="139" t="s">
        <v>448</v>
      </c>
      <c r="B625" s="122" t="s">
        <v>449</v>
      </c>
      <c r="C625" s="291"/>
      <c r="D625" s="358" t="s">
        <v>1578</v>
      </c>
      <c r="E625" s="358" t="s">
        <v>62</v>
      </c>
      <c r="F625" s="298"/>
      <c r="G625" s="208" t="s">
        <v>1037</v>
      </c>
      <c r="H625" s="207"/>
      <c r="I625" s="208" t="s">
        <v>1037</v>
      </c>
      <c r="J625" s="207"/>
      <c r="K625" s="208" t="s">
        <v>1037</v>
      </c>
      <c r="L625" s="207"/>
      <c r="M625" s="208" t="s">
        <v>1037</v>
      </c>
      <c r="N625" s="207"/>
      <c r="O625" s="208" t="s">
        <v>1037</v>
      </c>
      <c r="P625" s="413"/>
      <c r="Q625" s="208" t="s">
        <v>1037</v>
      </c>
      <c r="R625" s="303"/>
      <c r="S625" s="208" t="s">
        <v>1037</v>
      </c>
      <c r="T625" s="207"/>
      <c r="U625" s="208" t="s">
        <v>1037</v>
      </c>
      <c r="V625" s="207"/>
      <c r="W625" s="208" t="s">
        <v>1037</v>
      </c>
      <c r="X625" s="207"/>
      <c r="Y625" s="208" t="s">
        <v>1037</v>
      </c>
      <c r="Z625" s="207"/>
      <c r="AA625" s="208" t="s">
        <v>1037</v>
      </c>
      <c r="AB625" s="298"/>
      <c r="AC625" s="208" t="s">
        <v>1037</v>
      </c>
    </row>
    <row r="626" spans="1:29" ht="15" hidden="1">
      <c r="A626" s="131" t="s">
        <v>1004</v>
      </c>
      <c r="B626" s="405"/>
      <c r="C626" s="406"/>
      <c r="D626" s="360"/>
      <c r="E626" s="360"/>
      <c r="F626" s="417"/>
      <c r="G626" s="230"/>
      <c r="H626" s="212"/>
      <c r="I626" s="230"/>
      <c r="J626" s="212"/>
      <c r="K626" s="230"/>
      <c r="L626" s="212"/>
      <c r="M626" s="230"/>
      <c r="N626" s="212"/>
      <c r="O626" s="230"/>
      <c r="P626" s="414"/>
      <c r="Q626" s="230"/>
      <c r="R626" s="415"/>
      <c r="S626" s="230"/>
      <c r="T626" s="212"/>
      <c r="U626" s="230"/>
      <c r="V626" s="212"/>
      <c r="W626" s="230"/>
      <c r="X626" s="212"/>
      <c r="Y626" s="230"/>
      <c r="Z626" s="212"/>
      <c r="AA626" s="230"/>
      <c r="AB626" s="336"/>
      <c r="AC626" s="212"/>
    </row>
    <row r="627" spans="1:29" ht="15" hidden="1">
      <c r="A627" s="131" t="s">
        <v>1005</v>
      </c>
      <c r="B627" s="118" t="s">
        <v>450</v>
      </c>
      <c r="C627" s="403"/>
      <c r="D627" s="361" t="s">
        <v>61</v>
      </c>
      <c r="E627" s="361" t="s">
        <v>62</v>
      </c>
      <c r="F627" s="300"/>
      <c r="G627" s="208" t="s">
        <v>1037</v>
      </c>
      <c r="H627" s="208"/>
      <c r="I627" s="208" t="s">
        <v>1037</v>
      </c>
      <c r="J627" s="208"/>
      <c r="K627" s="208" t="s">
        <v>1037</v>
      </c>
      <c r="L627" s="208"/>
      <c r="M627" s="208" t="s">
        <v>1037</v>
      </c>
      <c r="N627" s="208"/>
      <c r="O627" s="208" t="s">
        <v>1037</v>
      </c>
      <c r="P627" s="412"/>
      <c r="Q627" s="208" t="s">
        <v>1037</v>
      </c>
      <c r="R627" s="416"/>
      <c r="S627" s="208" t="s">
        <v>1037</v>
      </c>
      <c r="T627" s="208"/>
      <c r="U627" s="208" t="s">
        <v>1037</v>
      </c>
      <c r="V627" s="208"/>
      <c r="W627" s="208" t="s">
        <v>1037</v>
      </c>
      <c r="X627" s="208"/>
      <c r="Y627" s="208" t="s">
        <v>1037</v>
      </c>
      <c r="Z627" s="208"/>
      <c r="AA627" s="208" t="s">
        <v>1037</v>
      </c>
      <c r="AB627" s="300"/>
      <c r="AC627" s="208" t="s">
        <v>1037</v>
      </c>
    </row>
    <row r="628" spans="1:29" ht="22.5" hidden="1">
      <c r="A628" s="131" t="s">
        <v>1008</v>
      </c>
      <c r="B628" s="122" t="s">
        <v>451</v>
      </c>
      <c r="C628" s="291"/>
      <c r="D628" s="358" t="s">
        <v>557</v>
      </c>
      <c r="E628" s="361" t="s">
        <v>62</v>
      </c>
      <c r="F628" s="300"/>
      <c r="G628" s="208" t="s">
        <v>1037</v>
      </c>
      <c r="H628" s="208"/>
      <c r="I628" s="208" t="s">
        <v>1037</v>
      </c>
      <c r="J628" s="208"/>
      <c r="K628" s="208" t="s">
        <v>1037</v>
      </c>
      <c r="L628" s="208"/>
      <c r="M628" s="208" t="s">
        <v>1037</v>
      </c>
      <c r="N628" s="208"/>
      <c r="O628" s="208" t="s">
        <v>1037</v>
      </c>
      <c r="P628" s="412"/>
      <c r="Q628" s="208" t="s">
        <v>1037</v>
      </c>
      <c r="R628" s="303"/>
      <c r="S628" s="208" t="s">
        <v>1037</v>
      </c>
      <c r="T628" s="207"/>
      <c r="U628" s="208" t="s">
        <v>1037</v>
      </c>
      <c r="V628" s="207"/>
      <c r="W628" s="208" t="s">
        <v>1037</v>
      </c>
      <c r="X628" s="207"/>
      <c r="Y628" s="208" t="s">
        <v>1037</v>
      </c>
      <c r="Z628" s="207"/>
      <c r="AA628" s="208" t="s">
        <v>1037</v>
      </c>
      <c r="AB628" s="298"/>
      <c r="AC628" s="208" t="s">
        <v>1037</v>
      </c>
    </row>
    <row r="629" spans="1:29" ht="22.5" hidden="1">
      <c r="A629" s="131" t="s">
        <v>558</v>
      </c>
      <c r="B629" s="122" t="s">
        <v>452</v>
      </c>
      <c r="C629" s="291"/>
      <c r="D629" s="358" t="s">
        <v>560</v>
      </c>
      <c r="E629" s="361" t="s">
        <v>62</v>
      </c>
      <c r="F629" s="300"/>
      <c r="G629" s="208" t="s">
        <v>1037</v>
      </c>
      <c r="H629" s="208"/>
      <c r="I629" s="208" t="s">
        <v>1037</v>
      </c>
      <c r="J629" s="208"/>
      <c r="K629" s="208" t="s">
        <v>1037</v>
      </c>
      <c r="L629" s="208"/>
      <c r="M629" s="208" t="s">
        <v>1037</v>
      </c>
      <c r="N629" s="208"/>
      <c r="O629" s="208" t="s">
        <v>1037</v>
      </c>
      <c r="P629" s="412"/>
      <c r="Q629" s="208" t="s">
        <v>1037</v>
      </c>
      <c r="R629" s="303"/>
      <c r="S629" s="208" t="s">
        <v>1037</v>
      </c>
      <c r="T629" s="207"/>
      <c r="U629" s="208" t="s">
        <v>1037</v>
      </c>
      <c r="V629" s="207"/>
      <c r="W629" s="208" t="s">
        <v>1037</v>
      </c>
      <c r="X629" s="207"/>
      <c r="Y629" s="208" t="s">
        <v>1037</v>
      </c>
      <c r="Z629" s="207"/>
      <c r="AA629" s="208" t="s">
        <v>1037</v>
      </c>
      <c r="AB629" s="298"/>
      <c r="AC629" s="208" t="s">
        <v>1037</v>
      </c>
    </row>
    <row r="630" spans="1:29" ht="22.5" hidden="1">
      <c r="A630" s="131" t="s">
        <v>561</v>
      </c>
      <c r="B630" s="122" t="s">
        <v>453</v>
      </c>
      <c r="C630" s="291"/>
      <c r="D630" s="358" t="s">
        <v>1578</v>
      </c>
      <c r="E630" s="361" t="s">
        <v>62</v>
      </c>
      <c r="F630" s="300"/>
      <c r="G630" s="208" t="s">
        <v>1037</v>
      </c>
      <c r="H630" s="208"/>
      <c r="I630" s="208" t="s">
        <v>1037</v>
      </c>
      <c r="J630" s="208"/>
      <c r="K630" s="208" t="s">
        <v>1037</v>
      </c>
      <c r="L630" s="208"/>
      <c r="M630" s="208" t="s">
        <v>1037</v>
      </c>
      <c r="N630" s="208"/>
      <c r="O630" s="208" t="s">
        <v>1037</v>
      </c>
      <c r="P630" s="412"/>
      <c r="Q630" s="208" t="s">
        <v>1037</v>
      </c>
      <c r="R630" s="303"/>
      <c r="S630" s="208" t="s">
        <v>1037</v>
      </c>
      <c r="T630" s="207"/>
      <c r="U630" s="208" t="s">
        <v>1037</v>
      </c>
      <c r="V630" s="207"/>
      <c r="W630" s="208" t="s">
        <v>1037</v>
      </c>
      <c r="X630" s="207"/>
      <c r="Y630" s="208" t="s">
        <v>1037</v>
      </c>
      <c r="Z630" s="207"/>
      <c r="AA630" s="208" t="s">
        <v>1037</v>
      </c>
      <c r="AB630" s="298"/>
      <c r="AC630" s="208" t="s">
        <v>1037</v>
      </c>
    </row>
    <row r="631" spans="1:29" ht="22.5" hidden="1">
      <c r="A631" s="131" t="s">
        <v>563</v>
      </c>
      <c r="B631" s="122" t="s">
        <v>454</v>
      </c>
      <c r="C631" s="291"/>
      <c r="D631" s="358" t="s">
        <v>61</v>
      </c>
      <c r="E631" s="361" t="s">
        <v>62</v>
      </c>
      <c r="F631" s="300"/>
      <c r="G631" s="208" t="s">
        <v>1037</v>
      </c>
      <c r="H631" s="208"/>
      <c r="I631" s="208" t="s">
        <v>1037</v>
      </c>
      <c r="J631" s="208"/>
      <c r="K631" s="208" t="s">
        <v>1037</v>
      </c>
      <c r="L631" s="208"/>
      <c r="M631" s="208" t="s">
        <v>1037</v>
      </c>
      <c r="N631" s="208"/>
      <c r="O631" s="208" t="s">
        <v>1037</v>
      </c>
      <c r="P631" s="412"/>
      <c r="Q631" s="208" t="s">
        <v>1037</v>
      </c>
      <c r="R631" s="303"/>
      <c r="S631" s="208" t="s">
        <v>1037</v>
      </c>
      <c r="T631" s="207"/>
      <c r="U631" s="208" t="s">
        <v>1037</v>
      </c>
      <c r="V631" s="207"/>
      <c r="W631" s="208" t="s">
        <v>1037</v>
      </c>
      <c r="X631" s="207"/>
      <c r="Y631" s="208" t="s">
        <v>1037</v>
      </c>
      <c r="Z631" s="207"/>
      <c r="AA631" s="208" t="s">
        <v>1037</v>
      </c>
      <c r="AB631" s="298"/>
      <c r="AC631" s="208" t="s">
        <v>1037</v>
      </c>
    </row>
    <row r="632" spans="1:29" ht="15" hidden="1">
      <c r="A632" s="131" t="s">
        <v>566</v>
      </c>
      <c r="B632" s="122" t="s">
        <v>455</v>
      </c>
      <c r="C632" s="291"/>
      <c r="D632" s="358" t="s">
        <v>1578</v>
      </c>
      <c r="E632" s="361" t="s">
        <v>62</v>
      </c>
      <c r="F632" s="300"/>
      <c r="G632" s="208" t="s">
        <v>1037</v>
      </c>
      <c r="H632" s="208"/>
      <c r="I632" s="208" t="s">
        <v>1037</v>
      </c>
      <c r="J632" s="208"/>
      <c r="K632" s="208" t="s">
        <v>1037</v>
      </c>
      <c r="L632" s="208"/>
      <c r="M632" s="208" t="s">
        <v>1037</v>
      </c>
      <c r="N632" s="208"/>
      <c r="O632" s="208" t="s">
        <v>1037</v>
      </c>
      <c r="P632" s="412"/>
      <c r="Q632" s="208" t="s">
        <v>1037</v>
      </c>
      <c r="R632" s="303"/>
      <c r="S632" s="208" t="s">
        <v>1037</v>
      </c>
      <c r="T632" s="207"/>
      <c r="U632" s="208" t="s">
        <v>1037</v>
      </c>
      <c r="V632" s="207"/>
      <c r="W632" s="208" t="s">
        <v>1037</v>
      </c>
      <c r="X632" s="207"/>
      <c r="Y632" s="208" t="s">
        <v>1037</v>
      </c>
      <c r="Z632" s="207"/>
      <c r="AA632" s="208" t="s">
        <v>1037</v>
      </c>
      <c r="AB632" s="298"/>
      <c r="AC632" s="208" t="s">
        <v>1037</v>
      </c>
    </row>
    <row r="633" spans="1:29" ht="21" hidden="1">
      <c r="A633" s="139" t="s">
        <v>1427</v>
      </c>
      <c r="B633" s="122" t="s">
        <v>456</v>
      </c>
      <c r="C633" s="291"/>
      <c r="D633" s="358" t="s">
        <v>1578</v>
      </c>
      <c r="E633" s="358" t="s">
        <v>62</v>
      </c>
      <c r="F633" s="298"/>
      <c r="G633" s="208" t="s">
        <v>1037</v>
      </c>
      <c r="H633" s="207"/>
      <c r="I633" s="208" t="s">
        <v>1037</v>
      </c>
      <c r="J633" s="207"/>
      <c r="K633" s="208" t="s">
        <v>1037</v>
      </c>
      <c r="L633" s="207"/>
      <c r="M633" s="208" t="s">
        <v>1037</v>
      </c>
      <c r="N633" s="207"/>
      <c r="O633" s="208" t="s">
        <v>1037</v>
      </c>
      <c r="P633" s="413"/>
      <c r="Q633" s="208" t="s">
        <v>1037</v>
      </c>
      <c r="R633" s="303"/>
      <c r="S633" s="208" t="s">
        <v>1037</v>
      </c>
      <c r="T633" s="207"/>
      <c r="U633" s="208" t="s">
        <v>1037</v>
      </c>
      <c r="V633" s="207"/>
      <c r="W633" s="208" t="s">
        <v>1037</v>
      </c>
      <c r="X633" s="207"/>
      <c r="Y633" s="208" t="s">
        <v>1037</v>
      </c>
      <c r="Z633" s="207"/>
      <c r="AA633" s="208" t="s">
        <v>1037</v>
      </c>
      <c r="AB633" s="298"/>
      <c r="AC633" s="208" t="s">
        <v>1037</v>
      </c>
    </row>
    <row r="634" spans="1:29" ht="15" hidden="1">
      <c r="A634" s="131" t="s">
        <v>1004</v>
      </c>
      <c r="B634" s="405"/>
      <c r="C634" s="406"/>
      <c r="D634" s="360"/>
      <c r="E634" s="360"/>
      <c r="F634" s="417"/>
      <c r="G634" s="212"/>
      <c r="H634" s="230"/>
      <c r="I634" s="212"/>
      <c r="J634" s="212"/>
      <c r="K634" s="212"/>
      <c r="L634" s="212"/>
      <c r="M634" s="212"/>
      <c r="N634" s="230"/>
      <c r="O634" s="212"/>
      <c r="P634" s="418"/>
      <c r="Q634" s="212"/>
      <c r="R634" s="419"/>
      <c r="S634" s="212"/>
      <c r="T634" s="230"/>
      <c r="U634" s="212"/>
      <c r="V634" s="230"/>
      <c r="W634" s="212"/>
      <c r="X634" s="212"/>
      <c r="Y634" s="212"/>
      <c r="Z634" s="212"/>
      <c r="AA634" s="212"/>
      <c r="AB634" s="336"/>
      <c r="AC634" s="212"/>
    </row>
    <row r="635" spans="1:29" ht="15" hidden="1">
      <c r="A635" s="131" t="s">
        <v>1005</v>
      </c>
      <c r="B635" s="118" t="s">
        <v>457</v>
      </c>
      <c r="C635" s="403"/>
      <c r="D635" s="361" t="s">
        <v>1007</v>
      </c>
      <c r="E635" s="361" t="s">
        <v>62</v>
      </c>
      <c r="F635" s="300"/>
      <c r="G635" s="208" t="s">
        <v>1037</v>
      </c>
      <c r="H635" s="208"/>
      <c r="I635" s="208" t="s">
        <v>1037</v>
      </c>
      <c r="J635" s="208"/>
      <c r="K635" s="208" t="s">
        <v>1037</v>
      </c>
      <c r="L635" s="208"/>
      <c r="M635" s="208" t="s">
        <v>1037</v>
      </c>
      <c r="N635" s="208"/>
      <c r="O635" s="208" t="s">
        <v>1037</v>
      </c>
      <c r="P635" s="412"/>
      <c r="Q635" s="208" t="s">
        <v>1037</v>
      </c>
      <c r="R635" s="416"/>
      <c r="S635" s="208" t="s">
        <v>1037</v>
      </c>
      <c r="T635" s="208"/>
      <c r="U635" s="208" t="s">
        <v>1037</v>
      </c>
      <c r="V635" s="208"/>
      <c r="W635" s="208" t="s">
        <v>1037</v>
      </c>
      <c r="X635" s="208"/>
      <c r="Y635" s="208" t="s">
        <v>1037</v>
      </c>
      <c r="Z635" s="208"/>
      <c r="AA635" s="208" t="s">
        <v>1037</v>
      </c>
      <c r="AB635" s="300"/>
      <c r="AC635" s="208" t="s">
        <v>1037</v>
      </c>
    </row>
    <row r="636" spans="1:29" ht="22.5" hidden="1">
      <c r="A636" s="131" t="s">
        <v>1008</v>
      </c>
      <c r="B636" s="122" t="s">
        <v>458</v>
      </c>
      <c r="C636" s="291"/>
      <c r="D636" s="358" t="s">
        <v>557</v>
      </c>
      <c r="E636" s="361" t="s">
        <v>62</v>
      </c>
      <c r="F636" s="300"/>
      <c r="G636" s="208" t="s">
        <v>1037</v>
      </c>
      <c r="H636" s="208"/>
      <c r="I636" s="208" t="s">
        <v>1037</v>
      </c>
      <c r="J636" s="208"/>
      <c r="K636" s="208" t="s">
        <v>1037</v>
      </c>
      <c r="L636" s="208"/>
      <c r="M636" s="208" t="s">
        <v>1037</v>
      </c>
      <c r="N636" s="208"/>
      <c r="O636" s="208" t="s">
        <v>1037</v>
      </c>
      <c r="P636" s="412"/>
      <c r="Q636" s="208" t="s">
        <v>1037</v>
      </c>
      <c r="R636" s="303"/>
      <c r="S636" s="208" t="s">
        <v>1037</v>
      </c>
      <c r="T636" s="207"/>
      <c r="U636" s="208" t="s">
        <v>1037</v>
      </c>
      <c r="V636" s="207"/>
      <c r="W636" s="208" t="s">
        <v>1037</v>
      </c>
      <c r="X636" s="207"/>
      <c r="Y636" s="208" t="s">
        <v>1037</v>
      </c>
      <c r="Z636" s="207"/>
      <c r="AA636" s="208" t="s">
        <v>1037</v>
      </c>
      <c r="AB636" s="298"/>
      <c r="AC636" s="208" t="s">
        <v>1037</v>
      </c>
    </row>
    <row r="637" spans="1:29" ht="22.5" hidden="1">
      <c r="A637" s="131" t="s">
        <v>558</v>
      </c>
      <c r="B637" s="122" t="s">
        <v>459</v>
      </c>
      <c r="C637" s="291"/>
      <c r="D637" s="358" t="s">
        <v>560</v>
      </c>
      <c r="E637" s="361" t="s">
        <v>62</v>
      </c>
      <c r="F637" s="300"/>
      <c r="G637" s="208" t="s">
        <v>1037</v>
      </c>
      <c r="H637" s="208"/>
      <c r="I637" s="208" t="s">
        <v>1037</v>
      </c>
      <c r="J637" s="208"/>
      <c r="K637" s="208" t="s">
        <v>1037</v>
      </c>
      <c r="L637" s="208"/>
      <c r="M637" s="208" t="s">
        <v>1037</v>
      </c>
      <c r="N637" s="208"/>
      <c r="O637" s="208" t="s">
        <v>1037</v>
      </c>
      <c r="P637" s="412"/>
      <c r="Q637" s="208" t="s">
        <v>1037</v>
      </c>
      <c r="R637" s="303"/>
      <c r="S637" s="208" t="s">
        <v>1037</v>
      </c>
      <c r="T637" s="207"/>
      <c r="U637" s="208" t="s">
        <v>1037</v>
      </c>
      <c r="V637" s="207"/>
      <c r="W637" s="208" t="s">
        <v>1037</v>
      </c>
      <c r="X637" s="207"/>
      <c r="Y637" s="208" t="s">
        <v>1037</v>
      </c>
      <c r="Z637" s="207"/>
      <c r="AA637" s="208" t="s">
        <v>1037</v>
      </c>
      <c r="AB637" s="298"/>
      <c r="AC637" s="208" t="s">
        <v>1037</v>
      </c>
    </row>
    <row r="638" spans="1:29" ht="22.5" hidden="1">
      <c r="A638" s="131" t="s">
        <v>561</v>
      </c>
      <c r="B638" s="122" t="s">
        <v>460</v>
      </c>
      <c r="C638" s="291"/>
      <c r="D638" s="358" t="s">
        <v>1578</v>
      </c>
      <c r="E638" s="361" t="s">
        <v>62</v>
      </c>
      <c r="F638" s="300"/>
      <c r="G638" s="208" t="s">
        <v>1037</v>
      </c>
      <c r="H638" s="208"/>
      <c r="I638" s="208" t="s">
        <v>1037</v>
      </c>
      <c r="J638" s="208"/>
      <c r="K638" s="208" t="s">
        <v>1037</v>
      </c>
      <c r="L638" s="208"/>
      <c r="M638" s="208" t="s">
        <v>1037</v>
      </c>
      <c r="N638" s="208"/>
      <c r="O638" s="208" t="s">
        <v>1037</v>
      </c>
      <c r="P638" s="412"/>
      <c r="Q638" s="208" t="s">
        <v>1037</v>
      </c>
      <c r="R638" s="303"/>
      <c r="S638" s="208" t="s">
        <v>1037</v>
      </c>
      <c r="T638" s="207"/>
      <c r="U638" s="208" t="s">
        <v>1037</v>
      </c>
      <c r="V638" s="207"/>
      <c r="W638" s="208" t="s">
        <v>1037</v>
      </c>
      <c r="X638" s="207"/>
      <c r="Y638" s="208" t="s">
        <v>1037</v>
      </c>
      <c r="Z638" s="207"/>
      <c r="AA638" s="208" t="s">
        <v>1037</v>
      </c>
      <c r="AB638" s="298"/>
      <c r="AC638" s="208" t="s">
        <v>1037</v>
      </c>
    </row>
    <row r="639" spans="1:29" ht="22.5" hidden="1">
      <c r="A639" s="131" t="s">
        <v>563</v>
      </c>
      <c r="B639" s="122" t="s">
        <v>461</v>
      </c>
      <c r="C639" s="291"/>
      <c r="D639" s="358" t="s">
        <v>565</v>
      </c>
      <c r="E639" s="361" t="s">
        <v>62</v>
      </c>
      <c r="F639" s="300"/>
      <c r="G639" s="208" t="s">
        <v>1037</v>
      </c>
      <c r="H639" s="208"/>
      <c r="I639" s="208" t="s">
        <v>1037</v>
      </c>
      <c r="J639" s="208"/>
      <c r="K639" s="208" t="s">
        <v>1037</v>
      </c>
      <c r="L639" s="208"/>
      <c r="M639" s="208" t="s">
        <v>1037</v>
      </c>
      <c r="N639" s="208"/>
      <c r="O639" s="208" t="s">
        <v>1037</v>
      </c>
      <c r="P639" s="412"/>
      <c r="Q639" s="208" t="s">
        <v>1037</v>
      </c>
      <c r="R639" s="303"/>
      <c r="S639" s="208" t="s">
        <v>1037</v>
      </c>
      <c r="T639" s="207"/>
      <c r="U639" s="208" t="s">
        <v>1037</v>
      </c>
      <c r="V639" s="207"/>
      <c r="W639" s="208" t="s">
        <v>1037</v>
      </c>
      <c r="X639" s="207"/>
      <c r="Y639" s="208" t="s">
        <v>1037</v>
      </c>
      <c r="Z639" s="207"/>
      <c r="AA639" s="208" t="s">
        <v>1037</v>
      </c>
      <c r="AB639" s="298"/>
      <c r="AC639" s="208" t="s">
        <v>1037</v>
      </c>
    </row>
    <row r="640" spans="1:29" ht="15" hidden="1">
      <c r="A640" s="131" t="s">
        <v>566</v>
      </c>
      <c r="B640" s="122" t="s">
        <v>462</v>
      </c>
      <c r="C640" s="291"/>
      <c r="D640" s="358" t="s">
        <v>1578</v>
      </c>
      <c r="E640" s="361" t="s">
        <v>62</v>
      </c>
      <c r="F640" s="300"/>
      <c r="G640" s="208" t="s">
        <v>1037</v>
      </c>
      <c r="H640" s="208"/>
      <c r="I640" s="208" t="s">
        <v>1037</v>
      </c>
      <c r="J640" s="208"/>
      <c r="K640" s="208" t="s">
        <v>1037</v>
      </c>
      <c r="L640" s="208"/>
      <c r="M640" s="208" t="s">
        <v>1037</v>
      </c>
      <c r="N640" s="208"/>
      <c r="O640" s="208" t="s">
        <v>1037</v>
      </c>
      <c r="P640" s="412"/>
      <c r="Q640" s="208" t="s">
        <v>1037</v>
      </c>
      <c r="R640" s="303"/>
      <c r="S640" s="208" t="s">
        <v>1037</v>
      </c>
      <c r="T640" s="207"/>
      <c r="U640" s="208" t="s">
        <v>1037</v>
      </c>
      <c r="V640" s="207"/>
      <c r="W640" s="208" t="s">
        <v>1037</v>
      </c>
      <c r="X640" s="207"/>
      <c r="Y640" s="208" t="s">
        <v>1037</v>
      </c>
      <c r="Z640" s="207"/>
      <c r="AA640" s="208" t="s">
        <v>1037</v>
      </c>
      <c r="AB640" s="298"/>
      <c r="AC640" s="208" t="s">
        <v>1037</v>
      </c>
    </row>
    <row r="641" spans="1:29" ht="21" hidden="1">
      <c r="A641" s="139" t="s">
        <v>1431</v>
      </c>
      <c r="B641" s="122" t="s">
        <v>463</v>
      </c>
      <c r="C641" s="291"/>
      <c r="D641" s="358" t="s">
        <v>1578</v>
      </c>
      <c r="E641" s="358" t="s">
        <v>62</v>
      </c>
      <c r="F641" s="298"/>
      <c r="G641" s="207" t="s">
        <v>1037</v>
      </c>
      <c r="H641" s="207"/>
      <c r="I641" s="207" t="s">
        <v>1037</v>
      </c>
      <c r="J641" s="207"/>
      <c r="K641" s="207" t="s">
        <v>1037</v>
      </c>
      <c r="L641" s="207"/>
      <c r="M641" s="207" t="s">
        <v>1037</v>
      </c>
      <c r="N641" s="207"/>
      <c r="O641" s="207" t="s">
        <v>1037</v>
      </c>
      <c r="P641" s="413"/>
      <c r="Q641" s="207" t="s">
        <v>1037</v>
      </c>
      <c r="R641" s="303"/>
      <c r="S641" s="207" t="s">
        <v>1037</v>
      </c>
      <c r="T641" s="207"/>
      <c r="U641" s="207" t="s">
        <v>1037</v>
      </c>
      <c r="V641" s="207"/>
      <c r="W641" s="207" t="s">
        <v>1037</v>
      </c>
      <c r="X641" s="207"/>
      <c r="Y641" s="207" t="s">
        <v>1037</v>
      </c>
      <c r="Z641" s="207"/>
      <c r="AA641" s="207" t="s">
        <v>1037</v>
      </c>
      <c r="AB641" s="298"/>
      <c r="AC641" s="207" t="s">
        <v>1037</v>
      </c>
    </row>
    <row r="642" spans="1:29" ht="15" hidden="1">
      <c r="A642" s="131" t="s">
        <v>1004</v>
      </c>
      <c r="B642" s="405"/>
      <c r="C642" s="291"/>
      <c r="D642" s="360"/>
      <c r="E642" s="360"/>
      <c r="F642" s="336"/>
      <c r="G642" s="230"/>
      <c r="H642" s="212"/>
      <c r="I642" s="230"/>
      <c r="J642" s="212"/>
      <c r="K642" s="230"/>
      <c r="L642" s="212"/>
      <c r="M642" s="230"/>
      <c r="N642" s="212"/>
      <c r="O642" s="230"/>
      <c r="P642" s="414"/>
      <c r="Q642" s="230"/>
      <c r="R642" s="419"/>
      <c r="S642" s="212"/>
      <c r="T642" s="230"/>
      <c r="U642" s="230"/>
      <c r="V642" s="212"/>
      <c r="W642" s="230"/>
      <c r="X642" s="212"/>
      <c r="Y642" s="212"/>
      <c r="Z642" s="230"/>
      <c r="AA642" s="230"/>
      <c r="AB642" s="336"/>
      <c r="AC642" s="212"/>
    </row>
    <row r="643" spans="1:29" ht="15" hidden="1">
      <c r="A643" s="131" t="s">
        <v>1005</v>
      </c>
      <c r="B643" s="118" t="s">
        <v>464</v>
      </c>
      <c r="C643" s="291"/>
      <c r="D643" s="361" t="s">
        <v>1007</v>
      </c>
      <c r="E643" s="361" t="s">
        <v>62</v>
      </c>
      <c r="F643" s="300"/>
      <c r="G643" s="208" t="s">
        <v>1037</v>
      </c>
      <c r="H643" s="208"/>
      <c r="I643" s="208" t="s">
        <v>1037</v>
      </c>
      <c r="J643" s="208"/>
      <c r="K643" s="208" t="s">
        <v>1037</v>
      </c>
      <c r="L643" s="208"/>
      <c r="M643" s="208" t="s">
        <v>1037</v>
      </c>
      <c r="N643" s="208"/>
      <c r="O643" s="208" t="s">
        <v>1037</v>
      </c>
      <c r="P643" s="412"/>
      <c r="Q643" s="208" t="s">
        <v>1037</v>
      </c>
      <c r="R643" s="416"/>
      <c r="S643" s="208" t="s">
        <v>1037</v>
      </c>
      <c r="T643" s="208"/>
      <c r="U643" s="208" t="s">
        <v>1037</v>
      </c>
      <c r="V643" s="208"/>
      <c r="W643" s="208" t="s">
        <v>1037</v>
      </c>
      <c r="X643" s="208"/>
      <c r="Y643" s="208" t="s">
        <v>1037</v>
      </c>
      <c r="Z643" s="208"/>
      <c r="AA643" s="208" t="s">
        <v>1037</v>
      </c>
      <c r="AB643" s="300"/>
      <c r="AC643" s="208" t="s">
        <v>1037</v>
      </c>
    </row>
    <row r="644" spans="1:29" ht="22.5" hidden="1">
      <c r="A644" s="131" t="s">
        <v>1008</v>
      </c>
      <c r="B644" s="122" t="s">
        <v>1751</v>
      </c>
      <c r="C644" s="291"/>
      <c r="D644" s="358" t="s">
        <v>557</v>
      </c>
      <c r="E644" s="361" t="s">
        <v>62</v>
      </c>
      <c r="F644" s="300"/>
      <c r="G644" s="208" t="s">
        <v>1037</v>
      </c>
      <c r="H644" s="208"/>
      <c r="I644" s="208" t="s">
        <v>1037</v>
      </c>
      <c r="J644" s="208"/>
      <c r="K644" s="208" t="s">
        <v>1037</v>
      </c>
      <c r="L644" s="208"/>
      <c r="M644" s="208" t="s">
        <v>1037</v>
      </c>
      <c r="N644" s="208"/>
      <c r="O644" s="208" t="s">
        <v>1037</v>
      </c>
      <c r="P644" s="412"/>
      <c r="Q644" s="208" t="s">
        <v>1037</v>
      </c>
      <c r="R644" s="303"/>
      <c r="S644" s="208" t="s">
        <v>1037</v>
      </c>
      <c r="T644" s="207"/>
      <c r="U644" s="208" t="s">
        <v>1037</v>
      </c>
      <c r="V644" s="207"/>
      <c r="W644" s="208" t="s">
        <v>1037</v>
      </c>
      <c r="X644" s="207"/>
      <c r="Y644" s="208" t="s">
        <v>1037</v>
      </c>
      <c r="Z644" s="207"/>
      <c r="AA644" s="208" t="s">
        <v>1037</v>
      </c>
      <c r="AB644" s="298"/>
      <c r="AC644" s="208" t="s">
        <v>1037</v>
      </c>
    </row>
    <row r="645" spans="1:29" ht="22.5" hidden="1">
      <c r="A645" s="131" t="s">
        <v>558</v>
      </c>
      <c r="B645" s="122" t="s">
        <v>1752</v>
      </c>
      <c r="C645" s="291"/>
      <c r="D645" s="358" t="s">
        <v>560</v>
      </c>
      <c r="E645" s="361" t="s">
        <v>62</v>
      </c>
      <c r="F645" s="300"/>
      <c r="G645" s="208" t="s">
        <v>1037</v>
      </c>
      <c r="H645" s="208"/>
      <c r="I645" s="208" t="s">
        <v>1037</v>
      </c>
      <c r="J645" s="208"/>
      <c r="K645" s="208" t="s">
        <v>1037</v>
      </c>
      <c r="L645" s="208"/>
      <c r="M645" s="208" t="s">
        <v>1037</v>
      </c>
      <c r="N645" s="208"/>
      <c r="O645" s="208" t="s">
        <v>1037</v>
      </c>
      <c r="P645" s="412"/>
      <c r="Q645" s="208" t="s">
        <v>1037</v>
      </c>
      <c r="R645" s="303"/>
      <c r="S645" s="208" t="s">
        <v>1037</v>
      </c>
      <c r="T645" s="207"/>
      <c r="U645" s="208" t="s">
        <v>1037</v>
      </c>
      <c r="V645" s="207"/>
      <c r="W645" s="208" t="s">
        <v>1037</v>
      </c>
      <c r="X645" s="207"/>
      <c r="Y645" s="208" t="s">
        <v>1037</v>
      </c>
      <c r="Z645" s="207"/>
      <c r="AA645" s="208" t="s">
        <v>1037</v>
      </c>
      <c r="AB645" s="298"/>
      <c r="AC645" s="208" t="s">
        <v>1037</v>
      </c>
    </row>
    <row r="646" spans="1:29" ht="22.5" hidden="1">
      <c r="A646" s="131" t="s">
        <v>561</v>
      </c>
      <c r="B646" s="122" t="s">
        <v>1753</v>
      </c>
      <c r="C646" s="291"/>
      <c r="D646" s="358" t="s">
        <v>1578</v>
      </c>
      <c r="E646" s="361" t="s">
        <v>62</v>
      </c>
      <c r="F646" s="300"/>
      <c r="G646" s="208" t="s">
        <v>1037</v>
      </c>
      <c r="H646" s="208"/>
      <c r="I646" s="208" t="s">
        <v>1037</v>
      </c>
      <c r="J646" s="208"/>
      <c r="K646" s="208" t="s">
        <v>1037</v>
      </c>
      <c r="L646" s="208"/>
      <c r="M646" s="208" t="s">
        <v>1037</v>
      </c>
      <c r="N646" s="208"/>
      <c r="O646" s="208" t="s">
        <v>1037</v>
      </c>
      <c r="P646" s="412"/>
      <c r="Q646" s="208" t="s">
        <v>1037</v>
      </c>
      <c r="R646" s="303"/>
      <c r="S646" s="208" t="s">
        <v>1037</v>
      </c>
      <c r="T646" s="207"/>
      <c r="U646" s="208" t="s">
        <v>1037</v>
      </c>
      <c r="V646" s="207"/>
      <c r="W646" s="208" t="s">
        <v>1037</v>
      </c>
      <c r="X646" s="207"/>
      <c r="Y646" s="208" t="s">
        <v>1037</v>
      </c>
      <c r="Z646" s="207"/>
      <c r="AA646" s="208" t="s">
        <v>1037</v>
      </c>
      <c r="AB646" s="298"/>
      <c r="AC646" s="208" t="s">
        <v>1037</v>
      </c>
    </row>
    <row r="647" spans="1:29" ht="22.5" hidden="1">
      <c r="A647" s="131" t="s">
        <v>563</v>
      </c>
      <c r="B647" s="122" t="s">
        <v>1754</v>
      </c>
      <c r="C647" s="291"/>
      <c r="D647" s="358" t="s">
        <v>565</v>
      </c>
      <c r="E647" s="361" t="s">
        <v>62</v>
      </c>
      <c r="F647" s="300"/>
      <c r="G647" s="208" t="s">
        <v>1037</v>
      </c>
      <c r="H647" s="208"/>
      <c r="I647" s="208" t="s">
        <v>1037</v>
      </c>
      <c r="J647" s="208"/>
      <c r="K647" s="208" t="s">
        <v>1037</v>
      </c>
      <c r="L647" s="208"/>
      <c r="M647" s="208" t="s">
        <v>1037</v>
      </c>
      <c r="N647" s="208"/>
      <c r="O647" s="208" t="s">
        <v>1037</v>
      </c>
      <c r="P647" s="412"/>
      <c r="Q647" s="208" t="s">
        <v>1037</v>
      </c>
      <c r="R647" s="303"/>
      <c r="S647" s="208" t="s">
        <v>1037</v>
      </c>
      <c r="T647" s="207"/>
      <c r="U647" s="208" t="s">
        <v>1037</v>
      </c>
      <c r="V647" s="207"/>
      <c r="W647" s="208" t="s">
        <v>1037</v>
      </c>
      <c r="X647" s="207"/>
      <c r="Y647" s="208" t="s">
        <v>1037</v>
      </c>
      <c r="Z647" s="207"/>
      <c r="AA647" s="208" t="s">
        <v>1037</v>
      </c>
      <c r="AB647" s="298"/>
      <c r="AC647" s="208" t="s">
        <v>1037</v>
      </c>
    </row>
    <row r="648" spans="1:29" ht="15" hidden="1">
      <c r="A648" s="131" t="s">
        <v>566</v>
      </c>
      <c r="B648" s="122" t="s">
        <v>1755</v>
      </c>
      <c r="C648" s="291"/>
      <c r="D648" s="358" t="s">
        <v>1578</v>
      </c>
      <c r="E648" s="361" t="s">
        <v>62</v>
      </c>
      <c r="F648" s="300"/>
      <c r="G648" s="208" t="s">
        <v>1037</v>
      </c>
      <c r="H648" s="208"/>
      <c r="I648" s="208" t="s">
        <v>1037</v>
      </c>
      <c r="J648" s="208"/>
      <c r="K648" s="208" t="s">
        <v>1037</v>
      </c>
      <c r="L648" s="208"/>
      <c r="M648" s="208" t="s">
        <v>1037</v>
      </c>
      <c r="N648" s="208"/>
      <c r="O648" s="208" t="s">
        <v>1037</v>
      </c>
      <c r="P648" s="412"/>
      <c r="Q648" s="208" t="s">
        <v>1037</v>
      </c>
      <c r="R648" s="303"/>
      <c r="S648" s="208" t="s">
        <v>1037</v>
      </c>
      <c r="T648" s="207"/>
      <c r="U648" s="208" t="s">
        <v>1037</v>
      </c>
      <c r="V648" s="207"/>
      <c r="W648" s="208" t="s">
        <v>1037</v>
      </c>
      <c r="X648" s="207"/>
      <c r="Y648" s="208" t="s">
        <v>1037</v>
      </c>
      <c r="Z648" s="207"/>
      <c r="AA648" s="208" t="s">
        <v>1037</v>
      </c>
      <c r="AB648" s="298"/>
      <c r="AC648" s="208" t="s">
        <v>1037</v>
      </c>
    </row>
    <row r="649" spans="1:29" ht="21" hidden="1">
      <c r="A649" s="134" t="s">
        <v>90</v>
      </c>
      <c r="B649" s="122" t="s">
        <v>1756</v>
      </c>
      <c r="C649" s="291"/>
      <c r="D649" s="358" t="s">
        <v>703</v>
      </c>
      <c r="E649" s="361" t="s">
        <v>62</v>
      </c>
      <c r="F649" s="300"/>
      <c r="G649" s="208" t="s">
        <v>1037</v>
      </c>
      <c r="H649" s="208"/>
      <c r="I649" s="208" t="s">
        <v>1037</v>
      </c>
      <c r="J649" s="208"/>
      <c r="K649" s="208" t="s">
        <v>1037</v>
      </c>
      <c r="L649" s="208"/>
      <c r="M649" s="208" t="s">
        <v>1037</v>
      </c>
      <c r="N649" s="208"/>
      <c r="O649" s="208" t="s">
        <v>1037</v>
      </c>
      <c r="P649" s="412"/>
      <c r="Q649" s="208" t="s">
        <v>1037</v>
      </c>
      <c r="R649" s="303"/>
      <c r="S649" s="208" t="s">
        <v>1037</v>
      </c>
      <c r="T649" s="207"/>
      <c r="U649" s="208" t="s">
        <v>1037</v>
      </c>
      <c r="V649" s="207"/>
      <c r="W649" s="208" t="s">
        <v>1037</v>
      </c>
      <c r="X649" s="207"/>
      <c r="Y649" s="208" t="s">
        <v>1037</v>
      </c>
      <c r="Z649" s="207"/>
      <c r="AA649" s="208" t="s">
        <v>1037</v>
      </c>
      <c r="AB649" s="298"/>
      <c r="AC649" s="208" t="s">
        <v>1037</v>
      </c>
    </row>
    <row r="650" spans="1:29" ht="21">
      <c r="A650" s="134" t="s">
        <v>95</v>
      </c>
      <c r="B650" s="65" t="s">
        <v>1757</v>
      </c>
      <c r="C650" s="124"/>
      <c r="D650" s="357" t="s">
        <v>99</v>
      </c>
      <c r="E650" s="357" t="s">
        <v>62</v>
      </c>
      <c r="F650" s="298">
        <f>P650</f>
        <v>332560.68</v>
      </c>
      <c r="G650" s="207" t="s">
        <v>1037</v>
      </c>
      <c r="H650" s="208"/>
      <c r="I650" s="208" t="s">
        <v>1037</v>
      </c>
      <c r="J650" s="208"/>
      <c r="K650" s="208" t="s">
        <v>1037</v>
      </c>
      <c r="L650" s="208"/>
      <c r="M650" s="208" t="s">
        <v>1037</v>
      </c>
      <c r="N650" s="208"/>
      <c r="O650" s="208" t="s">
        <v>1037</v>
      </c>
      <c r="P650" s="413">
        <f>P457</f>
        <v>332560.68</v>
      </c>
      <c r="Q650" s="207" t="s">
        <v>1037</v>
      </c>
      <c r="R650" s="298">
        <f>R457</f>
        <v>369056.89</v>
      </c>
      <c r="S650" s="207" t="s">
        <v>1037</v>
      </c>
      <c r="T650" s="207"/>
      <c r="U650" s="208" t="s">
        <v>1037</v>
      </c>
      <c r="V650" s="207"/>
      <c r="W650" s="208" t="s">
        <v>1037</v>
      </c>
      <c r="X650" s="207"/>
      <c r="Y650" s="208" t="s">
        <v>1037</v>
      </c>
      <c r="Z650" s="207"/>
      <c r="AA650" s="208" t="s">
        <v>1037</v>
      </c>
      <c r="AB650" s="298">
        <f>AB457</f>
        <v>369056.89</v>
      </c>
      <c r="AC650" s="207" t="s">
        <v>1037</v>
      </c>
    </row>
    <row r="651" spans="1:29" ht="15">
      <c r="A651" s="134" t="s">
        <v>101</v>
      </c>
      <c r="B651" s="65" t="s">
        <v>1758</v>
      </c>
      <c r="C651" s="291"/>
      <c r="D651" s="358" t="s">
        <v>61</v>
      </c>
      <c r="E651" s="361" t="s">
        <v>62</v>
      </c>
      <c r="F651" s="300">
        <f>P651</f>
        <v>95700</v>
      </c>
      <c r="G651" s="208" t="s">
        <v>1037</v>
      </c>
      <c r="H651" s="208"/>
      <c r="I651" s="208" t="s">
        <v>1037</v>
      </c>
      <c r="J651" s="208"/>
      <c r="K651" s="208" t="s">
        <v>1037</v>
      </c>
      <c r="L651" s="208"/>
      <c r="M651" s="208" t="s">
        <v>1037</v>
      </c>
      <c r="N651" s="208"/>
      <c r="O651" s="208" t="s">
        <v>1037</v>
      </c>
      <c r="P651" s="412">
        <f>SUM(P461)</f>
        <v>95700</v>
      </c>
      <c r="Q651" s="208" t="s">
        <v>1037</v>
      </c>
      <c r="R651" s="298">
        <f>SUM(AB651)</f>
        <v>77260</v>
      </c>
      <c r="S651" s="208" t="s">
        <v>1037</v>
      </c>
      <c r="T651" s="207"/>
      <c r="U651" s="208" t="s">
        <v>1037</v>
      </c>
      <c r="V651" s="207"/>
      <c r="W651" s="208" t="s">
        <v>1037</v>
      </c>
      <c r="X651" s="207"/>
      <c r="Y651" s="208" t="s">
        <v>1037</v>
      </c>
      <c r="Z651" s="207"/>
      <c r="AA651" s="208" t="s">
        <v>1037</v>
      </c>
      <c r="AB651" s="298">
        <f>SUM(AB461)</f>
        <v>77260</v>
      </c>
      <c r="AC651" s="208" t="s">
        <v>1037</v>
      </c>
    </row>
    <row r="652" spans="1:29" ht="45">
      <c r="A652" s="132" t="s">
        <v>1411</v>
      </c>
      <c r="B652" s="65" t="s">
        <v>1759</v>
      </c>
      <c r="C652" s="124"/>
      <c r="D652" s="357" t="s">
        <v>61</v>
      </c>
      <c r="E652" s="357" t="s">
        <v>62</v>
      </c>
      <c r="F652" s="316">
        <f>P652</f>
        <v>-3364381.1600000006</v>
      </c>
      <c r="G652" s="207" t="s">
        <v>1037</v>
      </c>
      <c r="H652" s="207"/>
      <c r="I652" s="208" t="s">
        <v>1037</v>
      </c>
      <c r="J652" s="207"/>
      <c r="K652" s="208" t="s">
        <v>1037</v>
      </c>
      <c r="L652" s="207"/>
      <c r="M652" s="208" t="s">
        <v>1037</v>
      </c>
      <c r="N652" s="207"/>
      <c r="O652" s="208" t="s">
        <v>1037</v>
      </c>
      <c r="P652" s="316">
        <f>P465+32900-32156.37+17100-9160.24</f>
        <v>-3364381.1600000006</v>
      </c>
      <c r="Q652" s="207" t="s">
        <v>1037</v>
      </c>
      <c r="R652" s="207" t="s">
        <v>1037</v>
      </c>
      <c r="S652" s="207" t="s">
        <v>1037</v>
      </c>
      <c r="T652" s="208" t="s">
        <v>1037</v>
      </c>
      <c r="U652" s="208" t="s">
        <v>1037</v>
      </c>
      <c r="V652" s="208" t="s">
        <v>1037</v>
      </c>
      <c r="W652" s="208" t="s">
        <v>1037</v>
      </c>
      <c r="X652" s="208" t="s">
        <v>1037</v>
      </c>
      <c r="Y652" s="208" t="s">
        <v>1037</v>
      </c>
      <c r="Z652" s="208" t="s">
        <v>1037</v>
      </c>
      <c r="AA652" s="208" t="s">
        <v>1037</v>
      </c>
      <c r="AB652" s="207" t="s">
        <v>1037</v>
      </c>
      <c r="AC652" s="207" t="s">
        <v>1037</v>
      </c>
    </row>
    <row r="653" spans="1:29" ht="12.75">
      <c r="A653" s="319" t="s">
        <v>1301</v>
      </c>
      <c r="B653" s="496" t="s">
        <v>1760</v>
      </c>
      <c r="C653" s="498"/>
      <c r="D653" s="500" t="s">
        <v>61</v>
      </c>
      <c r="E653" s="371"/>
      <c r="F653" s="536">
        <f>P653</f>
        <v>-2570278.19</v>
      </c>
      <c r="G653" s="514" t="s">
        <v>1037</v>
      </c>
      <c r="H653" s="514"/>
      <c r="I653" s="514" t="s">
        <v>1037</v>
      </c>
      <c r="J653" s="514"/>
      <c r="K653" s="514" t="s">
        <v>1037</v>
      </c>
      <c r="L653" s="514"/>
      <c r="M653" s="514" t="s">
        <v>1037</v>
      </c>
      <c r="N653" s="514"/>
      <c r="O653" s="514" t="s">
        <v>1037</v>
      </c>
      <c r="P653" s="536">
        <f>P466+32900-32156.37</f>
        <v>-2570278.19</v>
      </c>
      <c r="Q653" s="514" t="s">
        <v>1037</v>
      </c>
      <c r="R653" s="514" t="s">
        <v>1037</v>
      </c>
      <c r="S653" s="514" t="s">
        <v>1037</v>
      </c>
      <c r="T653" s="514" t="s">
        <v>1037</v>
      </c>
      <c r="U653" s="514" t="s">
        <v>1037</v>
      </c>
      <c r="V653" s="514" t="s">
        <v>1037</v>
      </c>
      <c r="W653" s="514" t="s">
        <v>1037</v>
      </c>
      <c r="X653" s="514" t="s">
        <v>1037</v>
      </c>
      <c r="Y653" s="514" t="s">
        <v>1037</v>
      </c>
      <c r="Z653" s="514" t="s">
        <v>1037</v>
      </c>
      <c r="AA653" s="514" t="s">
        <v>1037</v>
      </c>
      <c r="AB653" s="514" t="s">
        <v>1037</v>
      </c>
      <c r="AC653" s="514" t="s">
        <v>1037</v>
      </c>
    </row>
    <row r="654" spans="1:29" ht="12.75">
      <c r="A654" s="136" t="s">
        <v>514</v>
      </c>
      <c r="B654" s="497"/>
      <c r="C654" s="499"/>
      <c r="D654" s="501"/>
      <c r="E654" s="351" t="s">
        <v>62</v>
      </c>
      <c r="F654" s="537"/>
      <c r="G654" s="515"/>
      <c r="H654" s="515"/>
      <c r="I654" s="515"/>
      <c r="J654" s="515"/>
      <c r="K654" s="515"/>
      <c r="L654" s="515"/>
      <c r="M654" s="515"/>
      <c r="N654" s="515"/>
      <c r="O654" s="515"/>
      <c r="P654" s="537"/>
      <c r="Q654" s="515"/>
      <c r="R654" s="515"/>
      <c r="S654" s="515"/>
      <c r="T654" s="515"/>
      <c r="U654" s="515"/>
      <c r="V654" s="515"/>
      <c r="W654" s="515"/>
      <c r="X654" s="515"/>
      <c r="Y654" s="515"/>
      <c r="Z654" s="515"/>
      <c r="AA654" s="515"/>
      <c r="AB654" s="515"/>
      <c r="AC654" s="515"/>
    </row>
    <row r="655" spans="1:29" ht="12.75">
      <c r="A655" s="137" t="s">
        <v>753</v>
      </c>
      <c r="B655" s="522" t="s">
        <v>1761</v>
      </c>
      <c r="C655" s="498"/>
      <c r="D655" s="516" t="s">
        <v>61</v>
      </c>
      <c r="E655" s="359"/>
      <c r="F655" s="538">
        <f>P655</f>
        <v>-221301.21999999997</v>
      </c>
      <c r="G655" s="514" t="s">
        <v>1037</v>
      </c>
      <c r="H655" s="514"/>
      <c r="I655" s="514" t="s">
        <v>1037</v>
      </c>
      <c r="J655" s="514"/>
      <c r="K655" s="514" t="s">
        <v>1037</v>
      </c>
      <c r="L655" s="514"/>
      <c r="M655" s="514" t="s">
        <v>1037</v>
      </c>
      <c r="N655" s="514"/>
      <c r="O655" s="514" t="s">
        <v>1037</v>
      </c>
      <c r="P655" s="538">
        <f>P468</f>
        <v>-221301.21999999997</v>
      </c>
      <c r="Q655" s="514" t="s">
        <v>1037</v>
      </c>
      <c r="R655" s="514" t="s">
        <v>1037</v>
      </c>
      <c r="S655" s="514" t="s">
        <v>1037</v>
      </c>
      <c r="T655" s="514" t="s">
        <v>1037</v>
      </c>
      <c r="U655" s="514" t="s">
        <v>1037</v>
      </c>
      <c r="V655" s="514" t="s">
        <v>1037</v>
      </c>
      <c r="W655" s="514" t="s">
        <v>1037</v>
      </c>
      <c r="X655" s="514" t="s">
        <v>1037</v>
      </c>
      <c r="Y655" s="514" t="s">
        <v>1037</v>
      </c>
      <c r="Z655" s="514" t="s">
        <v>1037</v>
      </c>
      <c r="AA655" s="514" t="s">
        <v>1037</v>
      </c>
      <c r="AB655" s="514" t="s">
        <v>1037</v>
      </c>
      <c r="AC655" s="514" t="s">
        <v>1037</v>
      </c>
    </row>
    <row r="656" spans="1:29" ht="12.75">
      <c r="A656" s="134" t="s">
        <v>1762</v>
      </c>
      <c r="B656" s="523"/>
      <c r="C656" s="499"/>
      <c r="D656" s="517"/>
      <c r="E656" s="348" t="s">
        <v>62</v>
      </c>
      <c r="F656" s="539"/>
      <c r="G656" s="515"/>
      <c r="H656" s="515"/>
      <c r="I656" s="515"/>
      <c r="J656" s="515"/>
      <c r="K656" s="515"/>
      <c r="L656" s="515"/>
      <c r="M656" s="515"/>
      <c r="N656" s="515"/>
      <c r="O656" s="515"/>
      <c r="P656" s="539"/>
      <c r="Q656" s="515"/>
      <c r="R656" s="515"/>
      <c r="S656" s="515"/>
      <c r="T656" s="515"/>
      <c r="U656" s="515"/>
      <c r="V656" s="515"/>
      <c r="W656" s="515"/>
      <c r="X656" s="515"/>
      <c r="Y656" s="515"/>
      <c r="Z656" s="515"/>
      <c r="AA656" s="515"/>
      <c r="AB656" s="515"/>
      <c r="AC656" s="515"/>
    </row>
    <row r="657" spans="1:29" ht="12.75">
      <c r="A657" s="114" t="s">
        <v>1297</v>
      </c>
      <c r="B657" s="496" t="s">
        <v>1763</v>
      </c>
      <c r="C657" s="498"/>
      <c r="D657" s="500" t="s">
        <v>61</v>
      </c>
      <c r="E657" s="371"/>
      <c r="F657" s="536">
        <f>P657</f>
        <v>-171006.72999999998</v>
      </c>
      <c r="G657" s="514" t="s">
        <v>1037</v>
      </c>
      <c r="H657" s="514"/>
      <c r="I657" s="514" t="s">
        <v>1037</v>
      </c>
      <c r="J657" s="514"/>
      <c r="K657" s="514" t="s">
        <v>1037</v>
      </c>
      <c r="L657" s="514"/>
      <c r="M657" s="514" t="s">
        <v>1037</v>
      </c>
      <c r="N657" s="514"/>
      <c r="O657" s="514" t="s">
        <v>1037</v>
      </c>
      <c r="P657" s="536">
        <f>P470</f>
        <v>-171006.72999999998</v>
      </c>
      <c r="Q657" s="514" t="s">
        <v>1037</v>
      </c>
      <c r="R657" s="514" t="s">
        <v>1037</v>
      </c>
      <c r="S657" s="514" t="s">
        <v>1037</v>
      </c>
      <c r="T657" s="514" t="s">
        <v>1037</v>
      </c>
      <c r="U657" s="514" t="s">
        <v>1037</v>
      </c>
      <c r="V657" s="514" t="s">
        <v>1037</v>
      </c>
      <c r="W657" s="514" t="s">
        <v>1037</v>
      </c>
      <c r="X657" s="514" t="s">
        <v>1037</v>
      </c>
      <c r="Y657" s="514" t="s">
        <v>1037</v>
      </c>
      <c r="Z657" s="514" t="s">
        <v>1037</v>
      </c>
      <c r="AA657" s="514" t="s">
        <v>1037</v>
      </c>
      <c r="AB657" s="514" t="s">
        <v>1037</v>
      </c>
      <c r="AC657" s="514" t="s">
        <v>1037</v>
      </c>
    </row>
    <row r="658" spans="1:29" ht="12.75">
      <c r="A658" s="136" t="s">
        <v>514</v>
      </c>
      <c r="B658" s="497"/>
      <c r="C658" s="499"/>
      <c r="D658" s="501"/>
      <c r="E658" s="351" t="s">
        <v>62</v>
      </c>
      <c r="F658" s="537"/>
      <c r="G658" s="515"/>
      <c r="H658" s="515"/>
      <c r="I658" s="515"/>
      <c r="J658" s="515"/>
      <c r="K658" s="515"/>
      <c r="L658" s="515"/>
      <c r="M658" s="515"/>
      <c r="N658" s="515"/>
      <c r="O658" s="515"/>
      <c r="P658" s="537"/>
      <c r="Q658" s="515"/>
      <c r="R658" s="515"/>
      <c r="S658" s="515"/>
      <c r="T658" s="515"/>
      <c r="U658" s="515"/>
      <c r="V658" s="515"/>
      <c r="W658" s="515"/>
      <c r="X658" s="515"/>
      <c r="Y658" s="515"/>
      <c r="Z658" s="515"/>
      <c r="AA658" s="515"/>
      <c r="AB658" s="515"/>
      <c r="AC658" s="515"/>
    </row>
    <row r="659" spans="1:29" ht="42" hidden="1">
      <c r="A659" s="134" t="s">
        <v>1299</v>
      </c>
      <c r="B659" s="63" t="s">
        <v>1764</v>
      </c>
      <c r="C659" s="90"/>
      <c r="D659" s="366" t="s">
        <v>61</v>
      </c>
      <c r="E659" s="366" t="s">
        <v>62</v>
      </c>
      <c r="F659" s="318"/>
      <c r="G659" s="208" t="s">
        <v>1037</v>
      </c>
      <c r="H659" s="207"/>
      <c r="I659" s="208" t="s">
        <v>1037</v>
      </c>
      <c r="J659" s="207"/>
      <c r="K659" s="208" t="s">
        <v>1037</v>
      </c>
      <c r="L659" s="207"/>
      <c r="M659" s="208" t="s">
        <v>1037</v>
      </c>
      <c r="N659" s="207"/>
      <c r="O659" s="208" t="s">
        <v>1037</v>
      </c>
      <c r="P659" s="318"/>
      <c r="Q659" s="208" t="s">
        <v>1037</v>
      </c>
      <c r="R659" s="208" t="s">
        <v>1037</v>
      </c>
      <c r="S659" s="208" t="s">
        <v>1037</v>
      </c>
      <c r="T659" s="208" t="s">
        <v>1037</v>
      </c>
      <c r="U659" s="208" t="s">
        <v>1037</v>
      </c>
      <c r="V659" s="208" t="s">
        <v>1037</v>
      </c>
      <c r="W659" s="208" t="s">
        <v>1037</v>
      </c>
      <c r="X659" s="208" t="s">
        <v>1037</v>
      </c>
      <c r="Y659" s="208" t="s">
        <v>1037</v>
      </c>
      <c r="Z659" s="208" t="s">
        <v>1037</v>
      </c>
      <c r="AA659" s="208" t="s">
        <v>1037</v>
      </c>
      <c r="AB659" s="208" t="s">
        <v>1037</v>
      </c>
      <c r="AC659" s="208" t="s">
        <v>1037</v>
      </c>
    </row>
    <row r="660" spans="1:29" ht="12.75" hidden="1">
      <c r="A660" s="114" t="s">
        <v>1301</v>
      </c>
      <c r="B660" s="496" t="s">
        <v>1765</v>
      </c>
      <c r="C660" s="498"/>
      <c r="D660" s="500" t="s">
        <v>61</v>
      </c>
      <c r="E660" s="371"/>
      <c r="F660" s="536"/>
      <c r="G660" s="514" t="s">
        <v>1037</v>
      </c>
      <c r="H660" s="514"/>
      <c r="I660" s="514" t="s">
        <v>1037</v>
      </c>
      <c r="J660" s="514"/>
      <c r="K660" s="514" t="s">
        <v>1037</v>
      </c>
      <c r="L660" s="514"/>
      <c r="M660" s="514" t="s">
        <v>1037</v>
      </c>
      <c r="N660" s="514"/>
      <c r="O660" s="514" t="s">
        <v>1037</v>
      </c>
      <c r="P660" s="536"/>
      <c r="Q660" s="514" t="s">
        <v>1037</v>
      </c>
      <c r="R660" s="514" t="s">
        <v>1037</v>
      </c>
      <c r="S660" s="514" t="s">
        <v>1037</v>
      </c>
      <c r="T660" s="514" t="s">
        <v>1037</v>
      </c>
      <c r="U660" s="514" t="s">
        <v>1037</v>
      </c>
      <c r="V660" s="514" t="s">
        <v>1037</v>
      </c>
      <c r="W660" s="514" t="s">
        <v>1037</v>
      </c>
      <c r="X660" s="514" t="s">
        <v>1037</v>
      </c>
      <c r="Y660" s="514" t="s">
        <v>1037</v>
      </c>
      <c r="Z660" s="514" t="s">
        <v>1037</v>
      </c>
      <c r="AA660" s="514" t="s">
        <v>1037</v>
      </c>
      <c r="AB660" s="514" t="s">
        <v>1037</v>
      </c>
      <c r="AC660" s="514" t="s">
        <v>1037</v>
      </c>
    </row>
    <row r="661" spans="1:29" ht="12.75" hidden="1">
      <c r="A661" s="136" t="s">
        <v>514</v>
      </c>
      <c r="B661" s="497"/>
      <c r="C661" s="499"/>
      <c r="D661" s="501"/>
      <c r="E661" s="351" t="s">
        <v>62</v>
      </c>
      <c r="F661" s="537"/>
      <c r="G661" s="515"/>
      <c r="H661" s="515"/>
      <c r="I661" s="515"/>
      <c r="J661" s="515"/>
      <c r="K661" s="515"/>
      <c r="L661" s="515"/>
      <c r="M661" s="515"/>
      <c r="N661" s="515"/>
      <c r="O661" s="515"/>
      <c r="P661" s="537"/>
      <c r="Q661" s="515"/>
      <c r="R661" s="515"/>
      <c r="S661" s="515"/>
      <c r="T661" s="515"/>
      <c r="U661" s="515"/>
      <c r="V661" s="515"/>
      <c r="W661" s="515"/>
      <c r="X661" s="515"/>
      <c r="Y661" s="515"/>
      <c r="Z661" s="515"/>
      <c r="AA661" s="515"/>
      <c r="AB661" s="515"/>
      <c r="AC661" s="515"/>
    </row>
    <row r="662" spans="1:29" ht="42" hidden="1">
      <c r="A662" s="134" t="s">
        <v>1303</v>
      </c>
      <c r="B662" s="66" t="s">
        <v>1766</v>
      </c>
      <c r="C662" s="90"/>
      <c r="D662" s="366" t="s">
        <v>61</v>
      </c>
      <c r="E662" s="109" t="s">
        <v>62</v>
      </c>
      <c r="F662" s="317"/>
      <c r="G662" s="208" t="s">
        <v>1037</v>
      </c>
      <c r="H662" s="208"/>
      <c r="I662" s="208" t="s">
        <v>1037</v>
      </c>
      <c r="J662" s="208"/>
      <c r="K662" s="208" t="s">
        <v>1037</v>
      </c>
      <c r="L662" s="208"/>
      <c r="M662" s="208" t="s">
        <v>1037</v>
      </c>
      <c r="N662" s="208"/>
      <c r="O662" s="208" t="s">
        <v>1037</v>
      </c>
      <c r="P662" s="317"/>
      <c r="Q662" s="208" t="s">
        <v>1037</v>
      </c>
      <c r="R662" s="208" t="s">
        <v>1037</v>
      </c>
      <c r="S662" s="208" t="s">
        <v>1037</v>
      </c>
      <c r="T662" s="208" t="s">
        <v>1037</v>
      </c>
      <c r="U662" s="208" t="s">
        <v>1037</v>
      </c>
      <c r="V662" s="208" t="s">
        <v>1037</v>
      </c>
      <c r="W662" s="208" t="s">
        <v>1037</v>
      </c>
      <c r="X662" s="208" t="s">
        <v>1037</v>
      </c>
      <c r="Y662" s="208" t="s">
        <v>1037</v>
      </c>
      <c r="Z662" s="208" t="s">
        <v>1037</v>
      </c>
      <c r="AA662" s="208" t="s">
        <v>1037</v>
      </c>
      <c r="AB662" s="208" t="s">
        <v>1037</v>
      </c>
      <c r="AC662" s="208" t="s">
        <v>1037</v>
      </c>
    </row>
    <row r="663" spans="1:29" ht="12.75" hidden="1">
      <c r="A663" s="114" t="s">
        <v>1301</v>
      </c>
      <c r="B663" s="496" t="s">
        <v>1767</v>
      </c>
      <c r="C663" s="498"/>
      <c r="D663" s="500" t="s">
        <v>61</v>
      </c>
      <c r="E663" s="371"/>
      <c r="F663" s="536"/>
      <c r="G663" s="514" t="s">
        <v>1037</v>
      </c>
      <c r="H663" s="514"/>
      <c r="I663" s="514" t="s">
        <v>1037</v>
      </c>
      <c r="J663" s="514"/>
      <c r="K663" s="514" t="s">
        <v>1037</v>
      </c>
      <c r="L663" s="514"/>
      <c r="M663" s="514" t="s">
        <v>1037</v>
      </c>
      <c r="N663" s="514"/>
      <c r="O663" s="514" t="s">
        <v>1037</v>
      </c>
      <c r="P663" s="536"/>
      <c r="Q663" s="514" t="s">
        <v>1037</v>
      </c>
      <c r="R663" s="514" t="s">
        <v>1037</v>
      </c>
      <c r="S663" s="514" t="s">
        <v>1037</v>
      </c>
      <c r="T663" s="514" t="s">
        <v>1037</v>
      </c>
      <c r="U663" s="514" t="s">
        <v>1037</v>
      </c>
      <c r="V663" s="514" t="s">
        <v>1037</v>
      </c>
      <c r="W663" s="514" t="s">
        <v>1037</v>
      </c>
      <c r="X663" s="514" t="s">
        <v>1037</v>
      </c>
      <c r="Y663" s="514" t="s">
        <v>1037</v>
      </c>
      <c r="Z663" s="514" t="s">
        <v>1037</v>
      </c>
      <c r="AA663" s="514" t="s">
        <v>1037</v>
      </c>
      <c r="AB663" s="514" t="s">
        <v>1037</v>
      </c>
      <c r="AC663" s="514" t="s">
        <v>1037</v>
      </c>
    </row>
    <row r="664" spans="1:29" ht="12.75" hidden="1">
      <c r="A664" s="136" t="s">
        <v>514</v>
      </c>
      <c r="B664" s="497"/>
      <c r="C664" s="499"/>
      <c r="D664" s="501"/>
      <c r="E664" s="351" t="s">
        <v>62</v>
      </c>
      <c r="F664" s="537"/>
      <c r="G664" s="515"/>
      <c r="H664" s="515"/>
      <c r="I664" s="515"/>
      <c r="J664" s="515"/>
      <c r="K664" s="515"/>
      <c r="L664" s="515"/>
      <c r="M664" s="515"/>
      <c r="N664" s="515"/>
      <c r="O664" s="515"/>
      <c r="P664" s="537"/>
      <c r="Q664" s="515"/>
      <c r="R664" s="515"/>
      <c r="S664" s="515"/>
      <c r="T664" s="515"/>
      <c r="U664" s="515"/>
      <c r="V664" s="515"/>
      <c r="W664" s="515"/>
      <c r="X664" s="515"/>
      <c r="Y664" s="515"/>
      <c r="Z664" s="515"/>
      <c r="AA664" s="515"/>
      <c r="AB664" s="515"/>
      <c r="AC664" s="515"/>
    </row>
    <row r="665" spans="1:29" ht="42" hidden="1">
      <c r="A665" s="134" t="s">
        <v>1306</v>
      </c>
      <c r="B665" s="66" t="s">
        <v>1768</v>
      </c>
      <c r="C665" s="90"/>
      <c r="D665" s="366" t="s">
        <v>61</v>
      </c>
      <c r="E665" s="109" t="s">
        <v>62</v>
      </c>
      <c r="F665" s="317"/>
      <c r="G665" s="208" t="s">
        <v>1037</v>
      </c>
      <c r="H665" s="208"/>
      <c r="I665" s="208" t="s">
        <v>1037</v>
      </c>
      <c r="J665" s="208"/>
      <c r="K665" s="208" t="s">
        <v>1037</v>
      </c>
      <c r="L665" s="208"/>
      <c r="M665" s="208" t="s">
        <v>1037</v>
      </c>
      <c r="N665" s="208"/>
      <c r="O665" s="208" t="s">
        <v>1037</v>
      </c>
      <c r="P665" s="317"/>
      <c r="Q665" s="208" t="s">
        <v>1037</v>
      </c>
      <c r="R665" s="208" t="s">
        <v>1037</v>
      </c>
      <c r="S665" s="208" t="s">
        <v>1037</v>
      </c>
      <c r="T665" s="208" t="s">
        <v>1037</v>
      </c>
      <c r="U665" s="208" t="s">
        <v>1037</v>
      </c>
      <c r="V665" s="208" t="s">
        <v>1037</v>
      </c>
      <c r="W665" s="208" t="s">
        <v>1037</v>
      </c>
      <c r="X665" s="208" t="s">
        <v>1037</v>
      </c>
      <c r="Y665" s="208" t="s">
        <v>1037</v>
      </c>
      <c r="Z665" s="208" t="s">
        <v>1037</v>
      </c>
      <c r="AA665" s="208" t="s">
        <v>1037</v>
      </c>
      <c r="AB665" s="208" t="s">
        <v>1037</v>
      </c>
      <c r="AC665" s="208" t="s">
        <v>1037</v>
      </c>
    </row>
    <row r="666" spans="1:29" ht="12.75" hidden="1">
      <c r="A666" s="114" t="s">
        <v>1301</v>
      </c>
      <c r="B666" s="496" t="s">
        <v>1769</v>
      </c>
      <c r="C666" s="90"/>
      <c r="D666" s="500" t="s">
        <v>61</v>
      </c>
      <c r="E666" s="371"/>
      <c r="F666" s="536"/>
      <c r="G666" s="514" t="s">
        <v>1037</v>
      </c>
      <c r="H666" s="514"/>
      <c r="I666" s="514" t="s">
        <v>1037</v>
      </c>
      <c r="J666" s="514"/>
      <c r="K666" s="514" t="s">
        <v>1037</v>
      </c>
      <c r="L666" s="514"/>
      <c r="M666" s="514" t="s">
        <v>1037</v>
      </c>
      <c r="N666" s="514"/>
      <c r="O666" s="514" t="s">
        <v>1037</v>
      </c>
      <c r="P666" s="536"/>
      <c r="Q666" s="514" t="s">
        <v>1037</v>
      </c>
      <c r="R666" s="514" t="s">
        <v>1037</v>
      </c>
      <c r="S666" s="514" t="s">
        <v>1037</v>
      </c>
      <c r="T666" s="514" t="s">
        <v>1037</v>
      </c>
      <c r="U666" s="514" t="s">
        <v>1037</v>
      </c>
      <c r="V666" s="514" t="s">
        <v>1037</v>
      </c>
      <c r="W666" s="514" t="s">
        <v>1037</v>
      </c>
      <c r="X666" s="514" t="s">
        <v>1037</v>
      </c>
      <c r="Y666" s="514" t="s">
        <v>1037</v>
      </c>
      <c r="Z666" s="514" t="s">
        <v>1037</v>
      </c>
      <c r="AA666" s="514" t="s">
        <v>1037</v>
      </c>
      <c r="AB666" s="514" t="s">
        <v>1037</v>
      </c>
      <c r="AC666" s="514" t="s">
        <v>1037</v>
      </c>
    </row>
    <row r="667" spans="1:29" ht="12.75" hidden="1">
      <c r="A667" s="136" t="s">
        <v>514</v>
      </c>
      <c r="B667" s="497"/>
      <c r="C667" s="90"/>
      <c r="D667" s="501"/>
      <c r="E667" s="351" t="s">
        <v>62</v>
      </c>
      <c r="F667" s="537"/>
      <c r="G667" s="515"/>
      <c r="H667" s="515"/>
      <c r="I667" s="515"/>
      <c r="J667" s="515"/>
      <c r="K667" s="515"/>
      <c r="L667" s="515"/>
      <c r="M667" s="515"/>
      <c r="N667" s="515"/>
      <c r="O667" s="515"/>
      <c r="P667" s="537"/>
      <c r="Q667" s="515"/>
      <c r="R667" s="515"/>
      <c r="S667" s="515"/>
      <c r="T667" s="515"/>
      <c r="U667" s="515"/>
      <c r="V667" s="515"/>
      <c r="W667" s="515"/>
      <c r="X667" s="515"/>
      <c r="Y667" s="515"/>
      <c r="Z667" s="515"/>
      <c r="AA667" s="515"/>
      <c r="AB667" s="515"/>
      <c r="AC667" s="515"/>
    </row>
    <row r="668" spans="1:29" ht="42" hidden="1">
      <c r="A668" s="134" t="s">
        <v>1309</v>
      </c>
      <c r="B668" s="63" t="s">
        <v>1770</v>
      </c>
      <c r="C668" s="90"/>
      <c r="D668" s="366" t="s">
        <v>61</v>
      </c>
      <c r="E668" s="366" t="s">
        <v>62</v>
      </c>
      <c r="F668" s="318"/>
      <c r="G668" s="208" t="s">
        <v>1037</v>
      </c>
      <c r="H668" s="207"/>
      <c r="I668" s="208" t="s">
        <v>1037</v>
      </c>
      <c r="J668" s="207"/>
      <c r="K668" s="208" t="s">
        <v>1037</v>
      </c>
      <c r="L668" s="207"/>
      <c r="M668" s="208" t="s">
        <v>1037</v>
      </c>
      <c r="N668" s="207"/>
      <c r="O668" s="208" t="s">
        <v>1037</v>
      </c>
      <c r="P668" s="318"/>
      <c r="Q668" s="208" t="s">
        <v>1037</v>
      </c>
      <c r="R668" s="208" t="s">
        <v>1037</v>
      </c>
      <c r="S668" s="208" t="s">
        <v>1037</v>
      </c>
      <c r="T668" s="208" t="s">
        <v>1037</v>
      </c>
      <c r="U668" s="208" t="s">
        <v>1037</v>
      </c>
      <c r="V668" s="208" t="s">
        <v>1037</v>
      </c>
      <c r="W668" s="208" t="s">
        <v>1037</v>
      </c>
      <c r="X668" s="208" t="s">
        <v>1037</v>
      </c>
      <c r="Y668" s="208" t="s">
        <v>1037</v>
      </c>
      <c r="Z668" s="208" t="s">
        <v>1037</v>
      </c>
      <c r="AA668" s="208" t="s">
        <v>1037</v>
      </c>
      <c r="AB668" s="208" t="s">
        <v>1037</v>
      </c>
      <c r="AC668" s="208" t="s">
        <v>1037</v>
      </c>
    </row>
    <row r="669" spans="1:29" ht="12.75" hidden="1">
      <c r="A669" s="114" t="s">
        <v>1297</v>
      </c>
      <c r="B669" s="496" t="s">
        <v>1771</v>
      </c>
      <c r="C669" s="90"/>
      <c r="D669" s="500" t="s">
        <v>61</v>
      </c>
      <c r="E669" s="371"/>
      <c r="F669" s="536"/>
      <c r="G669" s="514" t="s">
        <v>1037</v>
      </c>
      <c r="H669" s="514"/>
      <c r="I669" s="514" t="s">
        <v>1037</v>
      </c>
      <c r="J669" s="514"/>
      <c r="K669" s="514" t="s">
        <v>1037</v>
      </c>
      <c r="L669" s="514"/>
      <c r="M669" s="514" t="s">
        <v>1037</v>
      </c>
      <c r="N669" s="514"/>
      <c r="O669" s="514" t="s">
        <v>1037</v>
      </c>
      <c r="P669" s="536"/>
      <c r="Q669" s="514" t="s">
        <v>1037</v>
      </c>
      <c r="R669" s="514" t="s">
        <v>1037</v>
      </c>
      <c r="S669" s="514" t="s">
        <v>1037</v>
      </c>
      <c r="T669" s="514" t="s">
        <v>1037</v>
      </c>
      <c r="U669" s="514" t="s">
        <v>1037</v>
      </c>
      <c r="V669" s="514" t="s">
        <v>1037</v>
      </c>
      <c r="W669" s="514" t="s">
        <v>1037</v>
      </c>
      <c r="X669" s="514" t="s">
        <v>1037</v>
      </c>
      <c r="Y669" s="514" t="s">
        <v>1037</v>
      </c>
      <c r="Z669" s="514" t="s">
        <v>1037</v>
      </c>
      <c r="AA669" s="514" t="s">
        <v>1037</v>
      </c>
      <c r="AB669" s="514" t="s">
        <v>1037</v>
      </c>
      <c r="AC669" s="514" t="s">
        <v>1037</v>
      </c>
    </row>
    <row r="670" spans="1:29" ht="12.75" hidden="1">
      <c r="A670" s="136" t="s">
        <v>514</v>
      </c>
      <c r="B670" s="497"/>
      <c r="C670" s="90"/>
      <c r="D670" s="501"/>
      <c r="E670" s="351" t="s">
        <v>62</v>
      </c>
      <c r="F670" s="537"/>
      <c r="G670" s="515"/>
      <c r="H670" s="515"/>
      <c r="I670" s="515"/>
      <c r="J670" s="515"/>
      <c r="K670" s="515"/>
      <c r="L670" s="515"/>
      <c r="M670" s="515"/>
      <c r="N670" s="515"/>
      <c r="O670" s="515"/>
      <c r="P670" s="537"/>
      <c r="Q670" s="515"/>
      <c r="R670" s="515"/>
      <c r="S670" s="515"/>
      <c r="T670" s="515"/>
      <c r="U670" s="515"/>
      <c r="V670" s="515"/>
      <c r="W670" s="515"/>
      <c r="X670" s="515"/>
      <c r="Y670" s="515"/>
      <c r="Z670" s="515"/>
      <c r="AA670" s="515"/>
      <c r="AB670" s="515"/>
      <c r="AC670" s="515"/>
    </row>
    <row r="671" spans="1:29" ht="84" hidden="1">
      <c r="A671" s="134" t="s">
        <v>1312</v>
      </c>
      <c r="B671" s="63" t="s">
        <v>1772</v>
      </c>
      <c r="C671" s="90"/>
      <c r="D671" s="366" t="s">
        <v>61</v>
      </c>
      <c r="E671" s="366" t="s">
        <v>62</v>
      </c>
      <c r="F671" s="318"/>
      <c r="G671" s="208" t="s">
        <v>1037</v>
      </c>
      <c r="H671" s="207"/>
      <c r="I671" s="208" t="s">
        <v>1037</v>
      </c>
      <c r="J671" s="207"/>
      <c r="K671" s="208" t="s">
        <v>1037</v>
      </c>
      <c r="L671" s="207"/>
      <c r="M671" s="208" t="s">
        <v>1037</v>
      </c>
      <c r="N671" s="207"/>
      <c r="O671" s="208" t="s">
        <v>1037</v>
      </c>
      <c r="P671" s="318"/>
      <c r="Q671" s="208" t="s">
        <v>1037</v>
      </c>
      <c r="R671" s="208" t="s">
        <v>1037</v>
      </c>
      <c r="S671" s="208" t="s">
        <v>1037</v>
      </c>
      <c r="T671" s="208" t="s">
        <v>1037</v>
      </c>
      <c r="U671" s="208" t="s">
        <v>1037</v>
      </c>
      <c r="V671" s="208" t="s">
        <v>1037</v>
      </c>
      <c r="W671" s="208" t="s">
        <v>1037</v>
      </c>
      <c r="X671" s="208" t="s">
        <v>1037</v>
      </c>
      <c r="Y671" s="208" t="s">
        <v>1037</v>
      </c>
      <c r="Z671" s="208" t="s">
        <v>1037</v>
      </c>
      <c r="AA671" s="208" t="s">
        <v>1037</v>
      </c>
      <c r="AB671" s="208" t="s">
        <v>1037</v>
      </c>
      <c r="AC671" s="208" t="s">
        <v>1037</v>
      </c>
    </row>
    <row r="672" spans="1:29" ht="12.75" hidden="1">
      <c r="A672" s="114" t="s">
        <v>1297</v>
      </c>
      <c r="B672" s="496" t="s">
        <v>1773</v>
      </c>
      <c r="C672" s="90"/>
      <c r="D672" s="500" t="s">
        <v>61</v>
      </c>
      <c r="E672" s="371"/>
      <c r="F672" s="536"/>
      <c r="G672" s="514" t="s">
        <v>1037</v>
      </c>
      <c r="H672" s="514"/>
      <c r="I672" s="514" t="s">
        <v>1037</v>
      </c>
      <c r="J672" s="514"/>
      <c r="K672" s="514" t="s">
        <v>1037</v>
      </c>
      <c r="L672" s="514"/>
      <c r="M672" s="514" t="s">
        <v>1037</v>
      </c>
      <c r="N672" s="514"/>
      <c r="O672" s="514" t="s">
        <v>1037</v>
      </c>
      <c r="P672" s="536"/>
      <c r="Q672" s="514" t="s">
        <v>1037</v>
      </c>
      <c r="R672" s="514" t="s">
        <v>1037</v>
      </c>
      <c r="S672" s="514" t="s">
        <v>1037</v>
      </c>
      <c r="T672" s="514" t="s">
        <v>1037</v>
      </c>
      <c r="U672" s="514" t="s">
        <v>1037</v>
      </c>
      <c r="V672" s="514" t="s">
        <v>1037</v>
      </c>
      <c r="W672" s="514" t="s">
        <v>1037</v>
      </c>
      <c r="X672" s="514" t="s">
        <v>1037</v>
      </c>
      <c r="Y672" s="514" t="s">
        <v>1037</v>
      </c>
      <c r="Z672" s="514" t="s">
        <v>1037</v>
      </c>
      <c r="AA672" s="514" t="s">
        <v>1037</v>
      </c>
      <c r="AB672" s="514" t="s">
        <v>1037</v>
      </c>
      <c r="AC672" s="514" t="s">
        <v>1037</v>
      </c>
    </row>
    <row r="673" spans="1:29" ht="12.75" hidden="1">
      <c r="A673" s="136" t="s">
        <v>514</v>
      </c>
      <c r="B673" s="497"/>
      <c r="C673" s="90"/>
      <c r="D673" s="501"/>
      <c r="E673" s="351" t="s">
        <v>62</v>
      </c>
      <c r="F673" s="537"/>
      <c r="G673" s="515"/>
      <c r="H673" s="515"/>
      <c r="I673" s="515"/>
      <c r="J673" s="515"/>
      <c r="K673" s="515"/>
      <c r="L673" s="515"/>
      <c r="M673" s="515"/>
      <c r="N673" s="515"/>
      <c r="O673" s="515"/>
      <c r="P673" s="537"/>
      <c r="Q673" s="515"/>
      <c r="R673" s="515"/>
      <c r="S673" s="515"/>
      <c r="T673" s="515"/>
      <c r="U673" s="515"/>
      <c r="V673" s="515"/>
      <c r="W673" s="515"/>
      <c r="X673" s="515"/>
      <c r="Y673" s="515"/>
      <c r="Z673" s="515"/>
      <c r="AA673" s="515"/>
      <c r="AB673" s="515"/>
      <c r="AC673" s="515"/>
    </row>
    <row r="674" spans="1:29" ht="84" hidden="1">
      <c r="A674" s="134" t="s">
        <v>1412</v>
      </c>
      <c r="B674" s="63" t="s">
        <v>1774</v>
      </c>
      <c r="C674" s="90"/>
      <c r="D674" s="366" t="s">
        <v>61</v>
      </c>
      <c r="E674" s="366" t="s">
        <v>62</v>
      </c>
      <c r="F674" s="318"/>
      <c r="G674" s="208" t="s">
        <v>1037</v>
      </c>
      <c r="H674" s="207"/>
      <c r="I674" s="208" t="s">
        <v>1037</v>
      </c>
      <c r="J674" s="207"/>
      <c r="K674" s="208" t="s">
        <v>1037</v>
      </c>
      <c r="L674" s="207"/>
      <c r="M674" s="208" t="s">
        <v>1037</v>
      </c>
      <c r="N674" s="207"/>
      <c r="O674" s="208" t="s">
        <v>1037</v>
      </c>
      <c r="P674" s="318"/>
      <c r="Q674" s="208" t="s">
        <v>1037</v>
      </c>
      <c r="R674" s="208" t="s">
        <v>1037</v>
      </c>
      <c r="S674" s="208" t="s">
        <v>1037</v>
      </c>
      <c r="T674" s="208" t="s">
        <v>1037</v>
      </c>
      <c r="U674" s="208" t="s">
        <v>1037</v>
      </c>
      <c r="V674" s="208" t="s">
        <v>1037</v>
      </c>
      <c r="W674" s="208" t="s">
        <v>1037</v>
      </c>
      <c r="X674" s="208" t="s">
        <v>1037</v>
      </c>
      <c r="Y674" s="208" t="s">
        <v>1037</v>
      </c>
      <c r="Z674" s="208" t="s">
        <v>1037</v>
      </c>
      <c r="AA674" s="208" t="s">
        <v>1037</v>
      </c>
      <c r="AB674" s="208" t="s">
        <v>1037</v>
      </c>
      <c r="AC674" s="208" t="s">
        <v>1037</v>
      </c>
    </row>
    <row r="675" spans="1:29" ht="12.75" hidden="1">
      <c r="A675" s="114" t="s">
        <v>1297</v>
      </c>
      <c r="B675" s="496" t="s">
        <v>1775</v>
      </c>
      <c r="C675" s="90"/>
      <c r="D675" s="500" t="s">
        <v>61</v>
      </c>
      <c r="E675" s="371"/>
      <c r="F675" s="536"/>
      <c r="G675" s="514" t="s">
        <v>1037</v>
      </c>
      <c r="H675" s="514"/>
      <c r="I675" s="514" t="s">
        <v>1037</v>
      </c>
      <c r="J675" s="514"/>
      <c r="K675" s="514" t="s">
        <v>1037</v>
      </c>
      <c r="L675" s="514"/>
      <c r="M675" s="514" t="s">
        <v>1037</v>
      </c>
      <c r="N675" s="514"/>
      <c r="O675" s="514" t="s">
        <v>1037</v>
      </c>
      <c r="P675" s="536"/>
      <c r="Q675" s="514" t="s">
        <v>1037</v>
      </c>
      <c r="R675" s="514" t="s">
        <v>1037</v>
      </c>
      <c r="S675" s="514" t="s">
        <v>1037</v>
      </c>
      <c r="T675" s="514" t="s">
        <v>1037</v>
      </c>
      <c r="U675" s="514" t="s">
        <v>1037</v>
      </c>
      <c r="V675" s="514" t="s">
        <v>1037</v>
      </c>
      <c r="W675" s="514" t="s">
        <v>1037</v>
      </c>
      <c r="X675" s="514" t="s">
        <v>1037</v>
      </c>
      <c r="Y675" s="514" t="s">
        <v>1037</v>
      </c>
      <c r="Z675" s="514" t="s">
        <v>1037</v>
      </c>
      <c r="AA675" s="514" t="s">
        <v>1037</v>
      </c>
      <c r="AB675" s="514" t="s">
        <v>1037</v>
      </c>
      <c r="AC675" s="514" t="s">
        <v>1037</v>
      </c>
    </row>
    <row r="676" spans="1:29" ht="12.75" hidden="1">
      <c r="A676" s="136" t="s">
        <v>514</v>
      </c>
      <c r="B676" s="497"/>
      <c r="C676" s="90"/>
      <c r="D676" s="501"/>
      <c r="E676" s="351" t="s">
        <v>62</v>
      </c>
      <c r="F676" s="537"/>
      <c r="G676" s="515"/>
      <c r="H676" s="515"/>
      <c r="I676" s="515"/>
      <c r="J676" s="515"/>
      <c r="K676" s="515"/>
      <c r="L676" s="515"/>
      <c r="M676" s="515"/>
      <c r="N676" s="515"/>
      <c r="O676" s="515"/>
      <c r="P676" s="537"/>
      <c r="Q676" s="515"/>
      <c r="R676" s="515"/>
      <c r="S676" s="515"/>
      <c r="T676" s="515"/>
      <c r="U676" s="515"/>
      <c r="V676" s="515"/>
      <c r="W676" s="515"/>
      <c r="X676" s="515"/>
      <c r="Y676" s="515"/>
      <c r="Z676" s="515"/>
      <c r="AA676" s="515"/>
      <c r="AB676" s="515"/>
      <c r="AC676" s="515"/>
    </row>
    <row r="677" spans="1:29" ht="52.5" hidden="1">
      <c r="A677" s="134" t="s">
        <v>1415</v>
      </c>
      <c r="B677" s="63" t="s">
        <v>1776</v>
      </c>
      <c r="C677" s="90"/>
      <c r="D677" s="366" t="s">
        <v>61</v>
      </c>
      <c r="E677" s="366" t="s">
        <v>62</v>
      </c>
      <c r="F677" s="318"/>
      <c r="G677" s="208" t="s">
        <v>1037</v>
      </c>
      <c r="H677" s="207"/>
      <c r="I677" s="208" t="s">
        <v>1037</v>
      </c>
      <c r="J677" s="207"/>
      <c r="K677" s="208" t="s">
        <v>1037</v>
      </c>
      <c r="L677" s="207"/>
      <c r="M677" s="208" t="s">
        <v>1037</v>
      </c>
      <c r="N677" s="207"/>
      <c r="O677" s="208" t="s">
        <v>1037</v>
      </c>
      <c r="P677" s="318"/>
      <c r="Q677" s="208" t="s">
        <v>1037</v>
      </c>
      <c r="R677" s="208" t="s">
        <v>1037</v>
      </c>
      <c r="S677" s="208" t="s">
        <v>1037</v>
      </c>
      <c r="T677" s="208" t="s">
        <v>1037</v>
      </c>
      <c r="U677" s="208" t="s">
        <v>1037</v>
      </c>
      <c r="V677" s="208" t="s">
        <v>1037</v>
      </c>
      <c r="W677" s="208" t="s">
        <v>1037</v>
      </c>
      <c r="X677" s="208" t="s">
        <v>1037</v>
      </c>
      <c r="Y677" s="208" t="s">
        <v>1037</v>
      </c>
      <c r="Z677" s="208" t="s">
        <v>1037</v>
      </c>
      <c r="AA677" s="208" t="s">
        <v>1037</v>
      </c>
      <c r="AB677" s="208" t="s">
        <v>1037</v>
      </c>
      <c r="AC677" s="208" t="s">
        <v>1037</v>
      </c>
    </row>
    <row r="678" spans="1:29" ht="12.75" hidden="1">
      <c r="A678" s="114" t="s">
        <v>1301</v>
      </c>
      <c r="B678" s="496" t="s">
        <v>1777</v>
      </c>
      <c r="C678" s="90"/>
      <c r="D678" s="500" t="s">
        <v>61</v>
      </c>
      <c r="E678" s="371"/>
      <c r="F678" s="536"/>
      <c r="G678" s="514" t="s">
        <v>1037</v>
      </c>
      <c r="H678" s="514"/>
      <c r="I678" s="514" t="s">
        <v>1037</v>
      </c>
      <c r="J678" s="514"/>
      <c r="K678" s="514" t="s">
        <v>1037</v>
      </c>
      <c r="L678" s="514"/>
      <c r="M678" s="514" t="s">
        <v>1037</v>
      </c>
      <c r="N678" s="514"/>
      <c r="O678" s="514" t="s">
        <v>1037</v>
      </c>
      <c r="P678" s="536"/>
      <c r="Q678" s="514" t="s">
        <v>1037</v>
      </c>
      <c r="R678" s="514" t="s">
        <v>1037</v>
      </c>
      <c r="S678" s="514" t="s">
        <v>1037</v>
      </c>
      <c r="T678" s="514" t="s">
        <v>1037</v>
      </c>
      <c r="U678" s="514" t="s">
        <v>1037</v>
      </c>
      <c r="V678" s="514" t="s">
        <v>1037</v>
      </c>
      <c r="W678" s="514" t="s">
        <v>1037</v>
      </c>
      <c r="X678" s="514" t="s">
        <v>1037</v>
      </c>
      <c r="Y678" s="514" t="s">
        <v>1037</v>
      </c>
      <c r="Z678" s="514" t="s">
        <v>1037</v>
      </c>
      <c r="AA678" s="514" t="s">
        <v>1037</v>
      </c>
      <c r="AB678" s="514" t="s">
        <v>1037</v>
      </c>
      <c r="AC678" s="514" t="s">
        <v>1037</v>
      </c>
    </row>
    <row r="679" spans="1:29" ht="12.75" hidden="1">
      <c r="A679" s="136" t="s">
        <v>514</v>
      </c>
      <c r="B679" s="497"/>
      <c r="C679" s="90"/>
      <c r="D679" s="501"/>
      <c r="E679" s="351" t="s">
        <v>62</v>
      </c>
      <c r="F679" s="537"/>
      <c r="G679" s="515"/>
      <c r="H679" s="515"/>
      <c r="I679" s="515"/>
      <c r="J679" s="515"/>
      <c r="K679" s="515"/>
      <c r="L679" s="515"/>
      <c r="M679" s="515"/>
      <c r="N679" s="515"/>
      <c r="O679" s="515"/>
      <c r="P679" s="537"/>
      <c r="Q679" s="515"/>
      <c r="R679" s="515"/>
      <c r="S679" s="515"/>
      <c r="T679" s="515"/>
      <c r="U679" s="515"/>
      <c r="V679" s="515"/>
      <c r="W679" s="515"/>
      <c r="X679" s="515"/>
      <c r="Y679" s="515"/>
      <c r="Z679" s="515"/>
      <c r="AA679" s="515"/>
      <c r="AB679" s="515"/>
      <c r="AC679" s="515"/>
    </row>
    <row r="680" spans="1:29" ht="15">
      <c r="A680" s="134" t="s">
        <v>139</v>
      </c>
      <c r="B680" s="65" t="s">
        <v>140</v>
      </c>
      <c r="C680" s="124"/>
      <c r="D680" s="358" t="s">
        <v>61</v>
      </c>
      <c r="E680" s="358" t="s">
        <v>62</v>
      </c>
      <c r="F680" s="316">
        <f>P680</f>
        <v>-3264701.47</v>
      </c>
      <c r="G680" s="208" t="s">
        <v>1037</v>
      </c>
      <c r="H680" s="207"/>
      <c r="I680" s="208" t="s">
        <v>1037</v>
      </c>
      <c r="J680" s="207"/>
      <c r="K680" s="208" t="s">
        <v>1037</v>
      </c>
      <c r="L680" s="207"/>
      <c r="M680" s="208" t="s">
        <v>1037</v>
      </c>
      <c r="N680" s="207"/>
      <c r="O680" s="208" t="s">
        <v>1037</v>
      </c>
      <c r="P680" s="316">
        <f>P493+32900+17100-32156.37-9160.24</f>
        <v>-3264701.47</v>
      </c>
      <c r="Q680" s="208" t="s">
        <v>1037</v>
      </c>
      <c r="R680" s="208" t="s">
        <v>1037</v>
      </c>
      <c r="S680" s="208" t="s">
        <v>1037</v>
      </c>
      <c r="T680" s="208" t="s">
        <v>1037</v>
      </c>
      <c r="U680" s="208" t="s">
        <v>1037</v>
      </c>
      <c r="V680" s="208" t="s">
        <v>1037</v>
      </c>
      <c r="W680" s="208" t="s">
        <v>1037</v>
      </c>
      <c r="X680" s="208" t="s">
        <v>1037</v>
      </c>
      <c r="Y680" s="208" t="s">
        <v>1037</v>
      </c>
      <c r="Z680" s="208" t="s">
        <v>1037</v>
      </c>
      <c r="AA680" s="208" t="s">
        <v>1037</v>
      </c>
      <c r="AB680" s="208" t="s">
        <v>1037</v>
      </c>
      <c r="AC680" s="208" t="s">
        <v>1037</v>
      </c>
    </row>
    <row r="681" spans="1:29" ht="12.75">
      <c r="A681" s="114" t="s">
        <v>1297</v>
      </c>
      <c r="B681" s="496" t="s">
        <v>141</v>
      </c>
      <c r="C681" s="498"/>
      <c r="D681" s="500" t="s">
        <v>61</v>
      </c>
      <c r="E681" s="371"/>
      <c r="F681" s="536">
        <f>P681</f>
        <v>-2488401.8</v>
      </c>
      <c r="G681" s="514" t="s">
        <v>1037</v>
      </c>
      <c r="H681" s="514"/>
      <c r="I681" s="514" t="s">
        <v>1037</v>
      </c>
      <c r="J681" s="514"/>
      <c r="K681" s="514" t="s">
        <v>1037</v>
      </c>
      <c r="L681" s="514"/>
      <c r="M681" s="514" t="s">
        <v>1037</v>
      </c>
      <c r="N681" s="514"/>
      <c r="O681" s="514" t="s">
        <v>1037</v>
      </c>
      <c r="P681" s="536">
        <f>P494+32900-32156.37</f>
        <v>-2488401.8</v>
      </c>
      <c r="Q681" s="514" t="s">
        <v>1037</v>
      </c>
      <c r="R681" s="514" t="s">
        <v>1037</v>
      </c>
      <c r="S681" s="514" t="s">
        <v>1037</v>
      </c>
      <c r="T681" s="514" t="s">
        <v>1037</v>
      </c>
      <c r="U681" s="514" t="s">
        <v>1037</v>
      </c>
      <c r="V681" s="514" t="s">
        <v>1037</v>
      </c>
      <c r="W681" s="514" t="s">
        <v>1037</v>
      </c>
      <c r="X681" s="514" t="s">
        <v>1037</v>
      </c>
      <c r="Y681" s="514" t="s">
        <v>1037</v>
      </c>
      <c r="Z681" s="514" t="s">
        <v>1037</v>
      </c>
      <c r="AA681" s="514" t="s">
        <v>1037</v>
      </c>
      <c r="AB681" s="514" t="s">
        <v>1037</v>
      </c>
      <c r="AC681" s="514" t="s">
        <v>1037</v>
      </c>
    </row>
    <row r="682" spans="1:29" ht="12.75">
      <c r="A682" s="136" t="s">
        <v>514</v>
      </c>
      <c r="B682" s="497"/>
      <c r="C682" s="499"/>
      <c r="D682" s="501"/>
      <c r="E682" s="351" t="s">
        <v>62</v>
      </c>
      <c r="F682" s="537"/>
      <c r="G682" s="515"/>
      <c r="H682" s="515"/>
      <c r="I682" s="515"/>
      <c r="J682" s="515"/>
      <c r="K682" s="515"/>
      <c r="L682" s="515"/>
      <c r="M682" s="515"/>
      <c r="N682" s="515"/>
      <c r="O682" s="515"/>
      <c r="P682" s="537"/>
      <c r="Q682" s="515"/>
      <c r="R682" s="515"/>
      <c r="S682" s="515"/>
      <c r="T682" s="515"/>
      <c r="U682" s="515"/>
      <c r="V682" s="515"/>
      <c r="W682" s="515"/>
      <c r="X682" s="515"/>
      <c r="Y682" s="515"/>
      <c r="Z682" s="515"/>
      <c r="AA682" s="515"/>
      <c r="AB682" s="515"/>
      <c r="AC682" s="515"/>
    </row>
    <row r="683" spans="1:29" ht="21" hidden="1">
      <c r="A683" s="134" t="s">
        <v>142</v>
      </c>
      <c r="B683" s="63" t="s">
        <v>143</v>
      </c>
      <c r="C683" s="90"/>
      <c r="D683" s="366" t="s">
        <v>61</v>
      </c>
      <c r="E683" s="366" t="s">
        <v>62</v>
      </c>
      <c r="F683" s="318"/>
      <c r="G683" s="208" t="s">
        <v>1037</v>
      </c>
      <c r="H683" s="207"/>
      <c r="I683" s="208" t="s">
        <v>1037</v>
      </c>
      <c r="J683" s="207"/>
      <c r="K683" s="208" t="s">
        <v>1037</v>
      </c>
      <c r="L683" s="207"/>
      <c r="M683" s="208" t="s">
        <v>1037</v>
      </c>
      <c r="N683" s="207"/>
      <c r="O683" s="208" t="s">
        <v>1037</v>
      </c>
      <c r="P683" s="318"/>
      <c r="Q683" s="208" t="s">
        <v>1037</v>
      </c>
      <c r="R683" s="208" t="s">
        <v>1037</v>
      </c>
      <c r="S683" s="208" t="s">
        <v>1037</v>
      </c>
      <c r="T683" s="208" t="s">
        <v>1037</v>
      </c>
      <c r="U683" s="208" t="s">
        <v>1037</v>
      </c>
      <c r="V683" s="208" t="s">
        <v>1037</v>
      </c>
      <c r="W683" s="208" t="s">
        <v>1037</v>
      </c>
      <c r="X683" s="208" t="s">
        <v>1037</v>
      </c>
      <c r="Y683" s="208" t="s">
        <v>1037</v>
      </c>
      <c r="Z683" s="208" t="s">
        <v>1037</v>
      </c>
      <c r="AA683" s="208" t="s">
        <v>1037</v>
      </c>
      <c r="AB683" s="208" t="s">
        <v>1037</v>
      </c>
      <c r="AC683" s="208" t="s">
        <v>1037</v>
      </c>
    </row>
    <row r="684" spans="1:29" ht="12.75" hidden="1">
      <c r="A684" s="114" t="s">
        <v>1301</v>
      </c>
      <c r="B684" s="496" t="s">
        <v>144</v>
      </c>
      <c r="C684" s="90"/>
      <c r="D684" s="500" t="s">
        <v>61</v>
      </c>
      <c r="E684" s="371"/>
      <c r="F684" s="536"/>
      <c r="G684" s="514" t="s">
        <v>1037</v>
      </c>
      <c r="H684" s="514"/>
      <c r="I684" s="514" t="s">
        <v>1037</v>
      </c>
      <c r="J684" s="514"/>
      <c r="K684" s="514" t="s">
        <v>1037</v>
      </c>
      <c r="L684" s="514"/>
      <c r="M684" s="514" t="s">
        <v>1037</v>
      </c>
      <c r="N684" s="514"/>
      <c r="O684" s="514" t="s">
        <v>1037</v>
      </c>
      <c r="P684" s="536"/>
      <c r="Q684" s="514" t="s">
        <v>1037</v>
      </c>
      <c r="R684" s="514" t="s">
        <v>1037</v>
      </c>
      <c r="S684" s="514" t="s">
        <v>1037</v>
      </c>
      <c r="T684" s="514" t="s">
        <v>1037</v>
      </c>
      <c r="U684" s="514" t="s">
        <v>1037</v>
      </c>
      <c r="V684" s="514" t="s">
        <v>1037</v>
      </c>
      <c r="W684" s="514" t="s">
        <v>1037</v>
      </c>
      <c r="X684" s="514" t="s">
        <v>1037</v>
      </c>
      <c r="Y684" s="514" t="s">
        <v>1037</v>
      </c>
      <c r="Z684" s="514" t="s">
        <v>1037</v>
      </c>
      <c r="AA684" s="514" t="s">
        <v>1037</v>
      </c>
      <c r="AB684" s="514" t="s">
        <v>1037</v>
      </c>
      <c r="AC684" s="514" t="s">
        <v>1037</v>
      </c>
    </row>
    <row r="685" spans="1:29" ht="12.75" hidden="1">
      <c r="A685" s="136" t="s">
        <v>514</v>
      </c>
      <c r="B685" s="497"/>
      <c r="C685" s="90"/>
      <c r="D685" s="501"/>
      <c r="E685" s="351" t="s">
        <v>62</v>
      </c>
      <c r="F685" s="537"/>
      <c r="G685" s="515"/>
      <c r="H685" s="515"/>
      <c r="I685" s="515"/>
      <c r="J685" s="515"/>
      <c r="K685" s="515"/>
      <c r="L685" s="515"/>
      <c r="M685" s="515"/>
      <c r="N685" s="515"/>
      <c r="O685" s="515"/>
      <c r="P685" s="537"/>
      <c r="Q685" s="515"/>
      <c r="R685" s="515"/>
      <c r="S685" s="515"/>
      <c r="T685" s="515"/>
      <c r="U685" s="515"/>
      <c r="V685" s="515"/>
      <c r="W685" s="515"/>
      <c r="X685" s="515"/>
      <c r="Y685" s="515"/>
      <c r="Z685" s="515"/>
      <c r="AA685" s="515"/>
      <c r="AB685" s="515"/>
      <c r="AC685" s="515"/>
    </row>
    <row r="686" spans="1:29" ht="14.25" hidden="1">
      <c r="A686" s="134" t="s">
        <v>1424</v>
      </c>
      <c r="B686" s="63" t="s">
        <v>145</v>
      </c>
      <c r="C686" s="90"/>
      <c r="D686" s="366" t="s">
        <v>61</v>
      </c>
      <c r="E686" s="366" t="s">
        <v>62</v>
      </c>
      <c r="F686" s="318"/>
      <c r="G686" s="208" t="s">
        <v>1037</v>
      </c>
      <c r="H686" s="207"/>
      <c r="I686" s="208" t="s">
        <v>1037</v>
      </c>
      <c r="J686" s="207"/>
      <c r="K686" s="208" t="s">
        <v>1037</v>
      </c>
      <c r="L686" s="207"/>
      <c r="M686" s="208" t="s">
        <v>1037</v>
      </c>
      <c r="N686" s="207"/>
      <c r="O686" s="208" t="s">
        <v>1037</v>
      </c>
      <c r="P686" s="318"/>
      <c r="Q686" s="208" t="s">
        <v>1037</v>
      </c>
      <c r="R686" s="208" t="s">
        <v>1037</v>
      </c>
      <c r="S686" s="208" t="s">
        <v>1037</v>
      </c>
      <c r="T686" s="208" t="s">
        <v>1037</v>
      </c>
      <c r="U686" s="208" t="s">
        <v>1037</v>
      </c>
      <c r="V686" s="208" t="s">
        <v>1037</v>
      </c>
      <c r="W686" s="208" t="s">
        <v>1037</v>
      </c>
      <c r="X686" s="208" t="s">
        <v>1037</v>
      </c>
      <c r="Y686" s="208" t="s">
        <v>1037</v>
      </c>
      <c r="Z686" s="208" t="s">
        <v>1037</v>
      </c>
      <c r="AA686" s="208" t="s">
        <v>1037</v>
      </c>
      <c r="AB686" s="208" t="s">
        <v>1037</v>
      </c>
      <c r="AC686" s="208" t="s">
        <v>1037</v>
      </c>
    </row>
    <row r="687" spans="1:29" ht="12.75" hidden="1">
      <c r="A687" s="114" t="s">
        <v>1301</v>
      </c>
      <c r="B687" s="496" t="s">
        <v>146</v>
      </c>
      <c r="C687" s="90"/>
      <c r="D687" s="500" t="s">
        <v>61</v>
      </c>
      <c r="E687" s="371"/>
      <c r="F687" s="536"/>
      <c r="G687" s="514" t="s">
        <v>1037</v>
      </c>
      <c r="H687" s="514"/>
      <c r="I687" s="514" t="s">
        <v>1037</v>
      </c>
      <c r="J687" s="514"/>
      <c r="K687" s="514" t="s">
        <v>1037</v>
      </c>
      <c r="L687" s="514"/>
      <c r="M687" s="514" t="s">
        <v>1037</v>
      </c>
      <c r="N687" s="514"/>
      <c r="O687" s="514" t="s">
        <v>1037</v>
      </c>
      <c r="P687" s="536"/>
      <c r="Q687" s="514" t="s">
        <v>1037</v>
      </c>
      <c r="R687" s="514" t="s">
        <v>1037</v>
      </c>
      <c r="S687" s="514" t="s">
        <v>1037</v>
      </c>
      <c r="T687" s="514" t="s">
        <v>1037</v>
      </c>
      <c r="U687" s="514" t="s">
        <v>1037</v>
      </c>
      <c r="V687" s="514" t="s">
        <v>1037</v>
      </c>
      <c r="W687" s="514" t="s">
        <v>1037</v>
      </c>
      <c r="X687" s="514" t="s">
        <v>1037</v>
      </c>
      <c r="Y687" s="514" t="s">
        <v>1037</v>
      </c>
      <c r="Z687" s="514" t="s">
        <v>1037</v>
      </c>
      <c r="AA687" s="514" t="s">
        <v>1037</v>
      </c>
      <c r="AB687" s="514" t="s">
        <v>1037</v>
      </c>
      <c r="AC687" s="514" t="s">
        <v>1037</v>
      </c>
    </row>
    <row r="688" spans="1:29" ht="12.75" hidden="1">
      <c r="A688" s="136" t="s">
        <v>514</v>
      </c>
      <c r="B688" s="497"/>
      <c r="C688" s="90"/>
      <c r="D688" s="501"/>
      <c r="E688" s="351" t="s">
        <v>62</v>
      </c>
      <c r="F688" s="537"/>
      <c r="G688" s="515"/>
      <c r="H688" s="515"/>
      <c r="I688" s="515"/>
      <c r="J688" s="515"/>
      <c r="K688" s="515"/>
      <c r="L688" s="515"/>
      <c r="M688" s="515"/>
      <c r="N688" s="515"/>
      <c r="O688" s="515"/>
      <c r="P688" s="537"/>
      <c r="Q688" s="515"/>
      <c r="R688" s="515"/>
      <c r="S688" s="515"/>
      <c r="T688" s="515"/>
      <c r="U688" s="515"/>
      <c r="V688" s="515"/>
      <c r="W688" s="515"/>
      <c r="X688" s="515"/>
      <c r="Y688" s="515"/>
      <c r="Z688" s="515"/>
      <c r="AA688" s="515"/>
      <c r="AB688" s="515"/>
      <c r="AC688" s="515"/>
    </row>
    <row r="689" spans="1:29" ht="21" hidden="1">
      <c r="A689" s="134" t="s">
        <v>1427</v>
      </c>
      <c r="B689" s="63" t="s">
        <v>147</v>
      </c>
      <c r="C689" s="90"/>
      <c r="D689" s="366" t="s">
        <v>61</v>
      </c>
      <c r="E689" s="366" t="s">
        <v>62</v>
      </c>
      <c r="F689" s="318"/>
      <c r="G689" s="208" t="s">
        <v>1037</v>
      </c>
      <c r="H689" s="207"/>
      <c r="I689" s="208" t="s">
        <v>1037</v>
      </c>
      <c r="J689" s="207"/>
      <c r="K689" s="208" t="s">
        <v>1037</v>
      </c>
      <c r="L689" s="207"/>
      <c r="M689" s="208" t="s">
        <v>1037</v>
      </c>
      <c r="N689" s="207"/>
      <c r="O689" s="208" t="s">
        <v>1037</v>
      </c>
      <c r="P689" s="318"/>
      <c r="Q689" s="208" t="s">
        <v>1037</v>
      </c>
      <c r="R689" s="208" t="s">
        <v>1037</v>
      </c>
      <c r="S689" s="208" t="s">
        <v>1037</v>
      </c>
      <c r="T689" s="208" t="s">
        <v>1037</v>
      </c>
      <c r="U689" s="208" t="s">
        <v>1037</v>
      </c>
      <c r="V689" s="208" t="s">
        <v>1037</v>
      </c>
      <c r="W689" s="208" t="s">
        <v>1037</v>
      </c>
      <c r="X689" s="208" t="s">
        <v>1037</v>
      </c>
      <c r="Y689" s="208" t="s">
        <v>1037</v>
      </c>
      <c r="Z689" s="208" t="s">
        <v>1037</v>
      </c>
      <c r="AA689" s="208" t="s">
        <v>1037</v>
      </c>
      <c r="AB689" s="208" t="s">
        <v>1037</v>
      </c>
      <c r="AC689" s="208" t="s">
        <v>1037</v>
      </c>
    </row>
    <row r="690" spans="1:29" ht="12.75" hidden="1">
      <c r="A690" s="114" t="s">
        <v>1297</v>
      </c>
      <c r="B690" s="496" t="s">
        <v>148</v>
      </c>
      <c r="C690" s="90"/>
      <c r="D690" s="500" t="s">
        <v>61</v>
      </c>
      <c r="E690" s="371"/>
      <c r="F690" s="536"/>
      <c r="G690" s="514" t="s">
        <v>1037</v>
      </c>
      <c r="H690" s="514"/>
      <c r="I690" s="514" t="s">
        <v>1037</v>
      </c>
      <c r="J690" s="514"/>
      <c r="K690" s="514" t="s">
        <v>1037</v>
      </c>
      <c r="L690" s="514"/>
      <c r="M690" s="514" t="s">
        <v>1037</v>
      </c>
      <c r="N690" s="514"/>
      <c r="O690" s="514" t="s">
        <v>1037</v>
      </c>
      <c r="P690" s="536"/>
      <c r="Q690" s="514" t="s">
        <v>1037</v>
      </c>
      <c r="R690" s="514" t="s">
        <v>1037</v>
      </c>
      <c r="S690" s="514" t="s">
        <v>1037</v>
      </c>
      <c r="T690" s="514" t="s">
        <v>1037</v>
      </c>
      <c r="U690" s="514" t="s">
        <v>1037</v>
      </c>
      <c r="V690" s="514" t="s">
        <v>1037</v>
      </c>
      <c r="W690" s="514" t="s">
        <v>1037</v>
      </c>
      <c r="X690" s="514" t="s">
        <v>1037</v>
      </c>
      <c r="Y690" s="514" t="s">
        <v>1037</v>
      </c>
      <c r="Z690" s="514" t="s">
        <v>1037</v>
      </c>
      <c r="AA690" s="514" t="s">
        <v>1037</v>
      </c>
      <c r="AB690" s="514" t="s">
        <v>1037</v>
      </c>
      <c r="AC690" s="514" t="s">
        <v>1037</v>
      </c>
    </row>
    <row r="691" spans="1:29" ht="12.75" hidden="1">
      <c r="A691" s="136" t="s">
        <v>514</v>
      </c>
      <c r="B691" s="497"/>
      <c r="C691" s="90"/>
      <c r="D691" s="501"/>
      <c r="E691" s="351" t="s">
        <v>62</v>
      </c>
      <c r="F691" s="537"/>
      <c r="G691" s="515"/>
      <c r="H691" s="515"/>
      <c r="I691" s="515"/>
      <c r="J691" s="515"/>
      <c r="K691" s="515"/>
      <c r="L691" s="515"/>
      <c r="M691" s="515"/>
      <c r="N691" s="515"/>
      <c r="O691" s="515"/>
      <c r="P691" s="537"/>
      <c r="Q691" s="515"/>
      <c r="R691" s="515"/>
      <c r="S691" s="515"/>
      <c r="T691" s="515"/>
      <c r="U691" s="515"/>
      <c r="V691" s="515"/>
      <c r="W691" s="515"/>
      <c r="X691" s="515"/>
      <c r="Y691" s="515"/>
      <c r="Z691" s="515"/>
      <c r="AA691" s="515"/>
      <c r="AB691" s="515"/>
      <c r="AC691" s="515"/>
    </row>
    <row r="692" spans="1:29" ht="21" hidden="1">
      <c r="A692" s="134" t="s">
        <v>1431</v>
      </c>
      <c r="B692" s="63" t="s">
        <v>149</v>
      </c>
      <c r="C692" s="90"/>
      <c r="D692" s="366" t="s">
        <v>61</v>
      </c>
      <c r="E692" s="366" t="s">
        <v>62</v>
      </c>
      <c r="F692" s="318"/>
      <c r="G692" s="208" t="s">
        <v>1037</v>
      </c>
      <c r="H692" s="207"/>
      <c r="I692" s="208" t="s">
        <v>1037</v>
      </c>
      <c r="J692" s="207"/>
      <c r="K692" s="208" t="s">
        <v>1037</v>
      </c>
      <c r="L692" s="207"/>
      <c r="M692" s="208" t="s">
        <v>1037</v>
      </c>
      <c r="N692" s="207"/>
      <c r="O692" s="208" t="s">
        <v>1037</v>
      </c>
      <c r="P692" s="318"/>
      <c r="Q692" s="208" t="s">
        <v>1037</v>
      </c>
      <c r="R692" s="208" t="s">
        <v>1037</v>
      </c>
      <c r="S692" s="208" t="s">
        <v>1037</v>
      </c>
      <c r="T692" s="208" t="s">
        <v>1037</v>
      </c>
      <c r="U692" s="208" t="s">
        <v>1037</v>
      </c>
      <c r="V692" s="208" t="s">
        <v>1037</v>
      </c>
      <c r="W692" s="208" t="s">
        <v>1037</v>
      </c>
      <c r="X692" s="208" t="s">
        <v>1037</v>
      </c>
      <c r="Y692" s="208" t="s">
        <v>1037</v>
      </c>
      <c r="Z692" s="208" t="s">
        <v>1037</v>
      </c>
      <c r="AA692" s="208" t="s">
        <v>1037</v>
      </c>
      <c r="AB692" s="208" t="s">
        <v>1037</v>
      </c>
      <c r="AC692" s="208" t="s">
        <v>1037</v>
      </c>
    </row>
    <row r="693" spans="1:29" ht="12.75" hidden="1">
      <c r="A693" s="114" t="s">
        <v>1297</v>
      </c>
      <c r="B693" s="496" t="s">
        <v>150</v>
      </c>
      <c r="C693" s="90"/>
      <c r="D693" s="500" t="s">
        <v>61</v>
      </c>
      <c r="E693" s="371"/>
      <c r="F693" s="536"/>
      <c r="G693" s="514" t="s">
        <v>1037</v>
      </c>
      <c r="H693" s="514"/>
      <c r="I693" s="514" t="s">
        <v>1037</v>
      </c>
      <c r="J693" s="514"/>
      <c r="K693" s="514" t="s">
        <v>1037</v>
      </c>
      <c r="L693" s="514"/>
      <c r="M693" s="514" t="s">
        <v>1037</v>
      </c>
      <c r="N693" s="514"/>
      <c r="O693" s="514" t="s">
        <v>1037</v>
      </c>
      <c r="P693" s="536"/>
      <c r="Q693" s="514" t="s">
        <v>1037</v>
      </c>
      <c r="R693" s="514" t="s">
        <v>1037</v>
      </c>
      <c r="S693" s="514" t="s">
        <v>1037</v>
      </c>
      <c r="T693" s="514" t="s">
        <v>1037</v>
      </c>
      <c r="U693" s="514" t="s">
        <v>1037</v>
      </c>
      <c r="V693" s="514" t="s">
        <v>1037</v>
      </c>
      <c r="W693" s="514" t="s">
        <v>1037</v>
      </c>
      <c r="X693" s="514" t="s">
        <v>1037</v>
      </c>
      <c r="Y693" s="514" t="s">
        <v>1037</v>
      </c>
      <c r="Z693" s="514" t="s">
        <v>1037</v>
      </c>
      <c r="AA693" s="514" t="s">
        <v>1037</v>
      </c>
      <c r="AB693" s="514" t="s">
        <v>1037</v>
      </c>
      <c r="AC693" s="514" t="s">
        <v>1037</v>
      </c>
    </row>
    <row r="694" spans="1:29" ht="12.75" hidden="1">
      <c r="A694" s="136" t="s">
        <v>514</v>
      </c>
      <c r="B694" s="497"/>
      <c r="C694" s="90"/>
      <c r="D694" s="501"/>
      <c r="E694" s="351" t="s">
        <v>62</v>
      </c>
      <c r="F694" s="537"/>
      <c r="G694" s="515"/>
      <c r="H694" s="515"/>
      <c r="I694" s="515"/>
      <c r="J694" s="515"/>
      <c r="K694" s="515"/>
      <c r="L694" s="515"/>
      <c r="M694" s="515"/>
      <c r="N694" s="515"/>
      <c r="O694" s="515"/>
      <c r="P694" s="537"/>
      <c r="Q694" s="515"/>
      <c r="R694" s="515"/>
      <c r="S694" s="515"/>
      <c r="T694" s="515"/>
      <c r="U694" s="515"/>
      <c r="V694" s="515"/>
      <c r="W694" s="515"/>
      <c r="X694" s="515"/>
      <c r="Y694" s="515"/>
      <c r="Z694" s="515"/>
      <c r="AA694" s="515"/>
      <c r="AB694" s="515"/>
      <c r="AC694" s="515"/>
    </row>
    <row r="695" spans="1:29" ht="14.25" hidden="1">
      <c r="A695" s="134" t="s">
        <v>1434</v>
      </c>
      <c r="B695" s="63" t="s">
        <v>151</v>
      </c>
      <c r="C695" s="90"/>
      <c r="D695" s="366" t="s">
        <v>61</v>
      </c>
      <c r="E695" s="366" t="s">
        <v>62</v>
      </c>
      <c r="F695" s="318"/>
      <c r="G695" s="208" t="s">
        <v>1037</v>
      </c>
      <c r="H695" s="207"/>
      <c r="I695" s="208" t="s">
        <v>1037</v>
      </c>
      <c r="J695" s="207"/>
      <c r="K695" s="208" t="s">
        <v>1037</v>
      </c>
      <c r="L695" s="207"/>
      <c r="M695" s="208" t="s">
        <v>1037</v>
      </c>
      <c r="N695" s="207"/>
      <c r="O695" s="208" t="s">
        <v>1037</v>
      </c>
      <c r="P695" s="318"/>
      <c r="Q695" s="208" t="s">
        <v>1037</v>
      </c>
      <c r="R695" s="208" t="s">
        <v>1037</v>
      </c>
      <c r="S695" s="208" t="s">
        <v>1037</v>
      </c>
      <c r="T695" s="208" t="s">
        <v>1037</v>
      </c>
      <c r="U695" s="208" t="s">
        <v>1037</v>
      </c>
      <c r="V695" s="208" t="s">
        <v>1037</v>
      </c>
      <c r="W695" s="208" t="s">
        <v>1037</v>
      </c>
      <c r="X695" s="208" t="s">
        <v>1037</v>
      </c>
      <c r="Y695" s="208" t="s">
        <v>1037</v>
      </c>
      <c r="Z695" s="208" t="s">
        <v>1037</v>
      </c>
      <c r="AA695" s="208" t="s">
        <v>1037</v>
      </c>
      <c r="AB695" s="208" t="s">
        <v>1037</v>
      </c>
      <c r="AC695" s="208" t="s">
        <v>1037</v>
      </c>
    </row>
    <row r="696" spans="1:29" ht="12.75" hidden="1">
      <c r="A696" s="114" t="s">
        <v>1301</v>
      </c>
      <c r="B696" s="496" t="s">
        <v>152</v>
      </c>
      <c r="C696" s="90"/>
      <c r="D696" s="500" t="s">
        <v>61</v>
      </c>
      <c r="E696" s="371"/>
      <c r="F696" s="536"/>
      <c r="G696" s="514" t="s">
        <v>1037</v>
      </c>
      <c r="H696" s="514"/>
      <c r="I696" s="514" t="s">
        <v>1037</v>
      </c>
      <c r="J696" s="514"/>
      <c r="K696" s="514" t="s">
        <v>1037</v>
      </c>
      <c r="L696" s="514"/>
      <c r="M696" s="514" t="s">
        <v>1037</v>
      </c>
      <c r="N696" s="514"/>
      <c r="O696" s="514" t="s">
        <v>1037</v>
      </c>
      <c r="P696" s="536"/>
      <c r="Q696" s="514" t="s">
        <v>1037</v>
      </c>
      <c r="R696" s="514" t="s">
        <v>1037</v>
      </c>
      <c r="S696" s="514" t="s">
        <v>1037</v>
      </c>
      <c r="T696" s="514" t="s">
        <v>1037</v>
      </c>
      <c r="U696" s="514" t="s">
        <v>1037</v>
      </c>
      <c r="V696" s="514" t="s">
        <v>1037</v>
      </c>
      <c r="W696" s="514" t="s">
        <v>1037</v>
      </c>
      <c r="X696" s="514" t="s">
        <v>1037</v>
      </c>
      <c r="Y696" s="514" t="s">
        <v>1037</v>
      </c>
      <c r="Z696" s="514" t="s">
        <v>1037</v>
      </c>
      <c r="AA696" s="514" t="s">
        <v>1037</v>
      </c>
      <c r="AB696" s="514" t="s">
        <v>1037</v>
      </c>
      <c r="AC696" s="514" t="s">
        <v>1037</v>
      </c>
    </row>
    <row r="697" spans="1:29" ht="12.75" hidden="1">
      <c r="A697" s="136" t="s">
        <v>514</v>
      </c>
      <c r="B697" s="497"/>
      <c r="C697" s="90"/>
      <c r="D697" s="501"/>
      <c r="E697" s="351" t="s">
        <v>62</v>
      </c>
      <c r="F697" s="537"/>
      <c r="G697" s="515"/>
      <c r="H697" s="515"/>
      <c r="I697" s="515"/>
      <c r="J697" s="515"/>
      <c r="K697" s="515"/>
      <c r="L697" s="515"/>
      <c r="M697" s="515"/>
      <c r="N697" s="515"/>
      <c r="O697" s="515"/>
      <c r="P697" s="537"/>
      <c r="Q697" s="515"/>
      <c r="R697" s="515"/>
      <c r="S697" s="515"/>
      <c r="T697" s="515"/>
      <c r="U697" s="515"/>
      <c r="V697" s="515"/>
      <c r="W697" s="515"/>
      <c r="X697" s="515"/>
      <c r="Y697" s="515"/>
      <c r="Z697" s="515"/>
      <c r="AA697" s="515"/>
      <c r="AB697" s="515"/>
      <c r="AC697" s="515"/>
    </row>
    <row r="698" spans="1:29" ht="21">
      <c r="A698" s="134" t="s">
        <v>1437</v>
      </c>
      <c r="B698" s="65" t="s">
        <v>153</v>
      </c>
      <c r="C698" s="124"/>
      <c r="D698" s="358" t="s">
        <v>61</v>
      </c>
      <c r="E698" s="358" t="s">
        <v>62</v>
      </c>
      <c r="F698" s="316">
        <f>P698</f>
        <v>221001.52999999974</v>
      </c>
      <c r="G698" s="208" t="s">
        <v>1037</v>
      </c>
      <c r="H698" s="207"/>
      <c r="I698" s="208" t="s">
        <v>1037</v>
      </c>
      <c r="J698" s="207"/>
      <c r="K698" s="208" t="s">
        <v>1037</v>
      </c>
      <c r="L698" s="207"/>
      <c r="M698" s="208" t="s">
        <v>1037</v>
      </c>
      <c r="N698" s="207"/>
      <c r="O698" s="208" t="s">
        <v>1037</v>
      </c>
      <c r="P698" s="316">
        <f>P511</f>
        <v>221001.52999999974</v>
      </c>
      <c r="Q698" s="208" t="s">
        <v>1037</v>
      </c>
      <c r="R698" s="208" t="s">
        <v>1037</v>
      </c>
      <c r="S698" s="208" t="s">
        <v>1037</v>
      </c>
      <c r="T698" s="208" t="s">
        <v>1037</v>
      </c>
      <c r="U698" s="208" t="s">
        <v>1037</v>
      </c>
      <c r="V698" s="208" t="s">
        <v>1037</v>
      </c>
      <c r="W698" s="208" t="s">
        <v>1037</v>
      </c>
      <c r="X698" s="208" t="s">
        <v>1037</v>
      </c>
      <c r="Y698" s="208" t="s">
        <v>1037</v>
      </c>
      <c r="Z698" s="208" t="s">
        <v>1037</v>
      </c>
      <c r="AA698" s="208" t="s">
        <v>1037</v>
      </c>
      <c r="AB698" s="208" t="s">
        <v>1037</v>
      </c>
      <c r="AC698" s="208" t="s">
        <v>1037</v>
      </c>
    </row>
    <row r="699" spans="1:29" ht="12.75">
      <c r="A699" s="114" t="s">
        <v>1297</v>
      </c>
      <c r="B699" s="496" t="s">
        <v>154</v>
      </c>
      <c r="C699" s="498"/>
      <c r="D699" s="500" t="s">
        <v>61</v>
      </c>
      <c r="E699" s="371"/>
      <c r="F699" s="536">
        <f>P699</f>
        <v>169773.6499999998</v>
      </c>
      <c r="G699" s="514" t="s">
        <v>1037</v>
      </c>
      <c r="H699" s="514"/>
      <c r="I699" s="514" t="s">
        <v>1037</v>
      </c>
      <c r="J699" s="514"/>
      <c r="K699" s="514" t="s">
        <v>1037</v>
      </c>
      <c r="L699" s="514"/>
      <c r="M699" s="514" t="s">
        <v>1037</v>
      </c>
      <c r="N699" s="514"/>
      <c r="O699" s="514" t="s">
        <v>1037</v>
      </c>
      <c r="P699" s="536">
        <f>P512</f>
        <v>169773.6499999998</v>
      </c>
      <c r="Q699" s="514" t="s">
        <v>1037</v>
      </c>
      <c r="R699" s="514" t="s">
        <v>1037</v>
      </c>
      <c r="S699" s="514" t="s">
        <v>1037</v>
      </c>
      <c r="T699" s="514" t="s">
        <v>1037</v>
      </c>
      <c r="U699" s="514" t="s">
        <v>1037</v>
      </c>
      <c r="V699" s="514" t="s">
        <v>1037</v>
      </c>
      <c r="W699" s="514" t="s">
        <v>1037</v>
      </c>
      <c r="X699" s="514" t="s">
        <v>1037</v>
      </c>
      <c r="Y699" s="514" t="s">
        <v>1037</v>
      </c>
      <c r="Z699" s="514" t="s">
        <v>1037</v>
      </c>
      <c r="AA699" s="514" t="s">
        <v>1037</v>
      </c>
      <c r="AB699" s="514" t="s">
        <v>1037</v>
      </c>
      <c r="AC699" s="514" t="s">
        <v>1037</v>
      </c>
    </row>
    <row r="700" spans="1:29" ht="12.75">
      <c r="A700" s="136" t="s">
        <v>514</v>
      </c>
      <c r="B700" s="497"/>
      <c r="C700" s="499"/>
      <c r="D700" s="501"/>
      <c r="E700" s="351" t="s">
        <v>62</v>
      </c>
      <c r="F700" s="537"/>
      <c r="G700" s="515"/>
      <c r="H700" s="515"/>
      <c r="I700" s="515"/>
      <c r="J700" s="515"/>
      <c r="K700" s="515"/>
      <c r="L700" s="515"/>
      <c r="M700" s="515"/>
      <c r="N700" s="515"/>
      <c r="O700" s="515"/>
      <c r="P700" s="537"/>
      <c r="Q700" s="515"/>
      <c r="R700" s="515"/>
      <c r="S700" s="515"/>
      <c r="T700" s="515"/>
      <c r="U700" s="515"/>
      <c r="V700" s="515"/>
      <c r="W700" s="515"/>
      <c r="X700" s="515"/>
      <c r="Y700" s="515"/>
      <c r="Z700" s="515"/>
      <c r="AA700" s="515"/>
      <c r="AB700" s="515"/>
      <c r="AC700" s="515"/>
    </row>
    <row r="701" spans="1:29" ht="14.25">
      <c r="A701" s="134" t="s">
        <v>1440</v>
      </c>
      <c r="B701" s="63" t="s">
        <v>155</v>
      </c>
      <c r="C701" s="90"/>
      <c r="D701" s="366" t="s">
        <v>61</v>
      </c>
      <c r="E701" s="366" t="s">
        <v>62</v>
      </c>
      <c r="F701" s="207"/>
      <c r="G701" s="208" t="s">
        <v>1037</v>
      </c>
      <c r="H701" s="207"/>
      <c r="I701" s="208" t="s">
        <v>1037</v>
      </c>
      <c r="J701" s="207"/>
      <c r="K701" s="208" t="s">
        <v>1037</v>
      </c>
      <c r="L701" s="207"/>
      <c r="M701" s="208" t="s">
        <v>1037</v>
      </c>
      <c r="N701" s="207"/>
      <c r="O701" s="208" t="s">
        <v>1037</v>
      </c>
      <c r="P701" s="207"/>
      <c r="Q701" s="208" t="s">
        <v>1037</v>
      </c>
      <c r="R701" s="208" t="s">
        <v>1037</v>
      </c>
      <c r="S701" s="208" t="s">
        <v>1037</v>
      </c>
      <c r="T701" s="208" t="s">
        <v>1037</v>
      </c>
      <c r="U701" s="208" t="s">
        <v>1037</v>
      </c>
      <c r="V701" s="208" t="s">
        <v>1037</v>
      </c>
      <c r="W701" s="208" t="s">
        <v>1037</v>
      </c>
      <c r="X701" s="208" t="s">
        <v>1037</v>
      </c>
      <c r="Y701" s="208" t="s">
        <v>1037</v>
      </c>
      <c r="Z701" s="208" t="s">
        <v>1037</v>
      </c>
      <c r="AA701" s="208" t="s">
        <v>1037</v>
      </c>
      <c r="AB701" s="208" t="s">
        <v>1037</v>
      </c>
      <c r="AC701" s="208" t="s">
        <v>1037</v>
      </c>
    </row>
    <row r="702" spans="1:29" ht="12.75">
      <c r="A702" s="114" t="s">
        <v>1297</v>
      </c>
      <c r="B702" s="496" t="s">
        <v>156</v>
      </c>
      <c r="C702" s="498"/>
      <c r="D702" s="500" t="s">
        <v>61</v>
      </c>
      <c r="E702" s="371"/>
      <c r="F702" s="514"/>
      <c r="G702" s="514" t="s">
        <v>1037</v>
      </c>
      <c r="H702" s="514"/>
      <c r="I702" s="514" t="s">
        <v>1037</v>
      </c>
      <c r="J702" s="514"/>
      <c r="K702" s="514" t="s">
        <v>1037</v>
      </c>
      <c r="L702" s="514"/>
      <c r="M702" s="514" t="s">
        <v>1037</v>
      </c>
      <c r="N702" s="514"/>
      <c r="O702" s="514" t="s">
        <v>1037</v>
      </c>
      <c r="P702" s="514"/>
      <c r="Q702" s="514" t="s">
        <v>1037</v>
      </c>
      <c r="R702" s="514" t="s">
        <v>1037</v>
      </c>
      <c r="S702" s="514" t="s">
        <v>1037</v>
      </c>
      <c r="T702" s="514" t="s">
        <v>1037</v>
      </c>
      <c r="U702" s="514" t="s">
        <v>1037</v>
      </c>
      <c r="V702" s="514" t="s">
        <v>1037</v>
      </c>
      <c r="W702" s="514" t="s">
        <v>1037</v>
      </c>
      <c r="X702" s="514" t="s">
        <v>1037</v>
      </c>
      <c r="Y702" s="514" t="s">
        <v>1037</v>
      </c>
      <c r="Z702" s="514" t="s">
        <v>1037</v>
      </c>
      <c r="AA702" s="514" t="s">
        <v>1037</v>
      </c>
      <c r="AB702" s="514" t="s">
        <v>1037</v>
      </c>
      <c r="AC702" s="514" t="s">
        <v>1037</v>
      </c>
    </row>
    <row r="703" spans="1:29" ht="12.75">
      <c r="A703" s="136" t="s">
        <v>514</v>
      </c>
      <c r="B703" s="497"/>
      <c r="C703" s="499"/>
      <c r="D703" s="501"/>
      <c r="E703" s="351" t="s">
        <v>62</v>
      </c>
      <c r="F703" s="515"/>
      <c r="G703" s="515"/>
      <c r="H703" s="515"/>
      <c r="I703" s="515"/>
      <c r="J703" s="515"/>
      <c r="K703" s="515"/>
      <c r="L703" s="515"/>
      <c r="M703" s="515"/>
      <c r="N703" s="515"/>
      <c r="O703" s="515"/>
      <c r="P703" s="515"/>
      <c r="Q703" s="515"/>
      <c r="R703" s="515"/>
      <c r="S703" s="515"/>
      <c r="T703" s="515"/>
      <c r="U703" s="515"/>
      <c r="V703" s="515"/>
      <c r="W703" s="515"/>
      <c r="X703" s="515"/>
      <c r="Y703" s="515"/>
      <c r="Z703" s="515"/>
      <c r="AA703" s="515"/>
      <c r="AB703" s="515"/>
      <c r="AC703" s="515"/>
    </row>
    <row r="704" spans="1:29" ht="12.75">
      <c r="A704" s="131"/>
      <c r="B704" s="420"/>
      <c r="C704" s="76"/>
      <c r="D704" s="421"/>
      <c r="E704" s="421"/>
      <c r="F704" s="76"/>
      <c r="G704" s="76"/>
      <c r="H704" s="76"/>
      <c r="I704" s="76"/>
      <c r="J704" s="76"/>
      <c r="K704" s="76"/>
      <c r="L704" s="76"/>
      <c r="M704" s="76"/>
      <c r="N704" s="76"/>
      <c r="O704" s="76"/>
      <c r="P704" s="76"/>
      <c r="Q704" s="76"/>
      <c r="R704" s="421"/>
      <c r="S704" s="76"/>
      <c r="T704" s="76"/>
      <c r="U704" s="76"/>
      <c r="V704" s="76"/>
      <c r="W704" s="76"/>
      <c r="X704" s="76"/>
      <c r="Y704" s="76"/>
      <c r="Z704" s="76"/>
      <c r="AA704" s="76"/>
      <c r="AB704" s="76"/>
      <c r="AC704" s="76"/>
    </row>
    <row r="705" spans="1:29" ht="12.75">
      <c r="A705" s="131"/>
      <c r="B705" s="420"/>
      <c r="C705" s="76"/>
      <c r="D705" s="421"/>
      <c r="E705" s="421"/>
      <c r="F705" s="76"/>
      <c r="G705" s="76"/>
      <c r="H705" s="76"/>
      <c r="I705" s="76"/>
      <c r="J705" s="76"/>
      <c r="K705" s="76"/>
      <c r="L705" s="76"/>
      <c r="M705" s="76"/>
      <c r="N705" s="76"/>
      <c r="O705" s="76"/>
      <c r="P705" s="76"/>
      <c r="Q705" s="76"/>
      <c r="R705" s="421"/>
      <c r="S705" s="76"/>
      <c r="T705" s="76"/>
      <c r="U705" s="76"/>
      <c r="V705" s="76"/>
      <c r="W705" s="76"/>
      <c r="X705" s="76"/>
      <c r="Y705" s="76"/>
      <c r="Z705" s="76"/>
      <c r="AA705" s="76"/>
      <c r="AB705" s="76"/>
      <c r="AC705" s="76"/>
    </row>
    <row r="706" spans="1:29" ht="12.75">
      <c r="A706" s="148" t="s">
        <v>157</v>
      </c>
      <c r="B706" s="145"/>
      <c r="C706" s="145"/>
      <c r="D706" s="146"/>
      <c r="E706" s="146"/>
      <c r="F706" s="145"/>
      <c r="G706" s="76" t="s">
        <v>999</v>
      </c>
      <c r="H706" s="86"/>
      <c r="I706" s="86"/>
      <c r="J706" s="145"/>
      <c r="K706" s="146"/>
      <c r="L706" s="145"/>
      <c r="M706" s="147"/>
      <c r="N706" s="147"/>
      <c r="O706" s="147"/>
      <c r="P706" s="146"/>
      <c r="Q706" s="595" t="s">
        <v>1377</v>
      </c>
      <c r="R706" s="595"/>
      <c r="S706" s="595"/>
      <c r="T706" s="145"/>
      <c r="U706" s="145"/>
      <c r="V706" s="145"/>
      <c r="W706" s="145"/>
      <c r="X706" s="145"/>
      <c r="Y706" s="145"/>
      <c r="Z706" s="76"/>
      <c r="AA706" s="145"/>
      <c r="AB706" s="145"/>
      <c r="AC706" s="145"/>
    </row>
    <row r="707" spans="2:29" ht="12.75">
      <c r="B707" s="145"/>
      <c r="C707" s="145"/>
      <c r="D707" s="146"/>
      <c r="E707" s="146"/>
      <c r="F707" s="145"/>
      <c r="G707" s="533" t="s">
        <v>158</v>
      </c>
      <c r="H707" s="534"/>
      <c r="I707" s="534"/>
      <c r="J707" s="145"/>
      <c r="K707" s="76"/>
      <c r="L707" s="145"/>
      <c r="Q707" s="535" t="s">
        <v>159</v>
      </c>
      <c r="R707" s="535"/>
      <c r="S707" s="535"/>
      <c r="T707" s="535"/>
      <c r="U707" s="145"/>
      <c r="V707" s="145"/>
      <c r="W707" s="145"/>
      <c r="X707" s="145"/>
      <c r="Y707" s="145"/>
      <c r="Z707" s="145"/>
      <c r="AA707" s="145"/>
      <c r="AB707" s="145"/>
      <c r="AC707" s="145"/>
    </row>
    <row r="708" spans="1:29" ht="12.75">
      <c r="A708" s="149"/>
      <c r="B708" s="145"/>
      <c r="C708" s="145"/>
      <c r="D708" s="146"/>
      <c r="E708" s="146"/>
      <c r="F708" s="145"/>
      <c r="G708" s="150"/>
      <c r="H708" s="148"/>
      <c r="I708" s="148"/>
      <c r="J708" s="145"/>
      <c r="K708" s="145"/>
      <c r="L708" s="145"/>
      <c r="M708" s="145"/>
      <c r="N708" s="145"/>
      <c r="O708" s="145"/>
      <c r="P708" s="145"/>
      <c r="Q708" s="145"/>
      <c r="R708" s="145"/>
      <c r="S708" s="145"/>
      <c r="T708" s="145"/>
      <c r="U708" s="145"/>
      <c r="V708" s="145"/>
      <c r="W708" s="145"/>
      <c r="X708" s="145"/>
      <c r="Y708" s="145"/>
      <c r="Z708" s="145"/>
      <c r="AA708" s="145"/>
      <c r="AB708" s="145"/>
      <c r="AC708" s="145"/>
    </row>
    <row r="709" spans="1:29" ht="12.75">
      <c r="A709" s="151"/>
      <c r="B709" s="150"/>
      <c r="C709" s="152"/>
      <c r="D709" s="86"/>
      <c r="E709" s="86"/>
      <c r="F709" s="148"/>
      <c r="G709" s="148"/>
      <c r="H709" s="148"/>
      <c r="I709" s="148"/>
      <c r="J709" s="148"/>
      <c r="K709" s="148"/>
      <c r="L709" s="148"/>
      <c r="M709" s="148"/>
      <c r="N709" s="148"/>
      <c r="O709" s="148"/>
      <c r="P709" s="148"/>
      <c r="Q709" s="148"/>
      <c r="R709" s="148"/>
      <c r="S709" s="148"/>
      <c r="T709" s="148"/>
      <c r="U709" s="148"/>
      <c r="V709" s="148"/>
      <c r="W709" s="148"/>
      <c r="X709" s="148"/>
      <c r="Y709" s="148"/>
      <c r="Z709" s="145"/>
      <c r="AA709" s="148"/>
      <c r="AB709" s="148"/>
      <c r="AC709" s="148"/>
    </row>
    <row r="710" spans="1:29" ht="12.75">
      <c r="A710" s="149"/>
      <c r="B710" s="150"/>
      <c r="C710" s="152"/>
      <c r="D710" s="86"/>
      <c r="E710" s="86"/>
      <c r="F710" s="148"/>
      <c r="G710" s="148"/>
      <c r="H710" s="148"/>
      <c r="I710" s="148"/>
      <c r="J710" s="148"/>
      <c r="K710" s="148"/>
      <c r="L710" s="148"/>
      <c r="M710" s="148"/>
      <c r="N710" s="148"/>
      <c r="O710" s="148"/>
      <c r="P710" s="148"/>
      <c r="Q710" s="148"/>
      <c r="R710" s="148"/>
      <c r="S710" s="148"/>
      <c r="T710" s="148"/>
      <c r="U710" s="148"/>
      <c r="V710" s="148"/>
      <c r="W710" s="148"/>
      <c r="X710" s="148"/>
      <c r="Y710" s="148"/>
      <c r="Z710" s="148"/>
      <c r="AA710" s="148"/>
      <c r="AB710" s="148"/>
      <c r="AC710" s="148"/>
    </row>
    <row r="711" spans="1:29" ht="12.75">
      <c r="A711" s="149" t="s">
        <v>1400</v>
      </c>
      <c r="B711" s="150"/>
      <c r="C711" s="152"/>
      <c r="D711" s="86"/>
      <c r="E711" s="86"/>
      <c r="F711" s="148"/>
      <c r="G711" s="148"/>
      <c r="H711" s="148"/>
      <c r="I711" s="148"/>
      <c r="J711" s="148"/>
      <c r="K711" s="148"/>
      <c r="L711" s="148"/>
      <c r="M711" s="148"/>
      <c r="N711" s="148"/>
      <c r="O711" s="148"/>
      <c r="P711" s="148"/>
      <c r="Q711" s="148"/>
      <c r="R711" s="148"/>
      <c r="S711" s="148"/>
      <c r="T711" s="148"/>
      <c r="U711" s="148"/>
      <c r="V711" s="148"/>
      <c r="W711" s="148"/>
      <c r="X711" s="148"/>
      <c r="Y711" s="148"/>
      <c r="Z711" s="148"/>
      <c r="AA711" s="148"/>
      <c r="AB711" s="148"/>
      <c r="AC711" s="148"/>
    </row>
    <row r="712" spans="1:29" ht="12.75">
      <c r="A712" s="149"/>
      <c r="B712" s="150"/>
      <c r="C712" s="152"/>
      <c r="D712" s="86"/>
      <c r="E712" s="86"/>
      <c r="F712" s="148"/>
      <c r="G712" s="148"/>
      <c r="H712" s="148"/>
      <c r="I712" s="148"/>
      <c r="J712" s="148"/>
      <c r="K712" s="148"/>
      <c r="L712" s="148"/>
      <c r="M712" s="148"/>
      <c r="N712" s="148"/>
      <c r="O712" s="148"/>
      <c r="P712" s="148"/>
      <c r="Q712" s="148"/>
      <c r="R712" s="148"/>
      <c r="S712" s="148"/>
      <c r="T712" s="148"/>
      <c r="U712" s="148"/>
      <c r="V712" s="148"/>
      <c r="W712" s="148"/>
      <c r="X712" s="148"/>
      <c r="Y712" s="148"/>
      <c r="Z712" s="148"/>
      <c r="AA712" s="148"/>
      <c r="AB712" s="148"/>
      <c r="AC712" s="148"/>
    </row>
    <row r="713" spans="1:29" ht="12.75">
      <c r="A713" s="149" t="s">
        <v>160</v>
      </c>
      <c r="B713" s="150"/>
      <c r="C713" s="152"/>
      <c r="D713" s="86"/>
      <c r="E713" s="86"/>
      <c r="F713" s="148"/>
      <c r="G713" s="148"/>
      <c r="H713" s="148"/>
      <c r="I713" s="148"/>
      <c r="J713" s="148"/>
      <c r="K713" s="148"/>
      <c r="L713" s="148"/>
      <c r="M713" s="148"/>
      <c r="N713" s="148"/>
      <c r="O713" s="148"/>
      <c r="P713" s="148"/>
      <c r="Q713" s="148"/>
      <c r="R713" s="148"/>
      <c r="S713" s="148"/>
      <c r="T713" s="148"/>
      <c r="U713" s="148"/>
      <c r="V713" s="148"/>
      <c r="W713" s="148"/>
      <c r="X713" s="148"/>
      <c r="Y713" s="148"/>
      <c r="Z713" s="148"/>
      <c r="AA713" s="148"/>
      <c r="AB713" s="148"/>
      <c r="AC713" s="148"/>
    </row>
    <row r="714" spans="1:29" ht="12.75">
      <c r="A714" s="149"/>
      <c r="B714" s="150"/>
      <c r="C714" s="152"/>
      <c r="D714" s="86"/>
      <c r="E714" s="86"/>
      <c r="F714" s="148"/>
      <c r="G714" s="148"/>
      <c r="H714" s="148"/>
      <c r="I714" s="148"/>
      <c r="J714" s="148"/>
      <c r="K714" s="148"/>
      <c r="L714" s="148"/>
      <c r="M714" s="148"/>
      <c r="N714" s="148"/>
      <c r="O714" s="148"/>
      <c r="P714" s="148"/>
      <c r="Q714" s="148"/>
      <c r="R714" s="148"/>
      <c r="S714" s="148"/>
      <c r="T714" s="148"/>
      <c r="U714" s="148"/>
      <c r="V714" s="148"/>
      <c r="W714" s="148"/>
      <c r="X714" s="148"/>
      <c r="Y714" s="148"/>
      <c r="Z714" s="148"/>
      <c r="AA714" s="148"/>
      <c r="AB714" s="148"/>
      <c r="AC714" s="148"/>
    </row>
  </sheetData>
  <sheetProtection/>
  <mergeCells count="1362">
    <mergeCell ref="AB6:AC6"/>
    <mergeCell ref="P7:Q7"/>
    <mergeCell ref="Q706:S706"/>
    <mergeCell ref="P11:Q11"/>
    <mergeCell ref="AB7:AC7"/>
    <mergeCell ref="AB11:AC11"/>
    <mergeCell ref="AB8:AC8"/>
    <mergeCell ref="V11:W11"/>
    <mergeCell ref="Q43:Q44"/>
    <mergeCell ref="AB43:AB44"/>
    <mergeCell ref="B605:B606"/>
    <mergeCell ref="P8:Q8"/>
    <mergeCell ref="R10:AC10"/>
    <mergeCell ref="X11:Y11"/>
    <mergeCell ref="Z11:AA11"/>
    <mergeCell ref="B536:B537"/>
    <mergeCell ref="H158:H159"/>
    <mergeCell ref="N158:N159"/>
    <mergeCell ref="C12:D12"/>
    <mergeCell ref="B125:B126"/>
    <mergeCell ref="AB4:AC4"/>
    <mergeCell ref="AB5:AC5"/>
    <mergeCell ref="T11:U11"/>
    <mergeCell ref="L11:M11"/>
    <mergeCell ref="N11:O11"/>
    <mergeCell ref="E5:S5"/>
    <mergeCell ref="R11:S11"/>
    <mergeCell ref="C10:E11"/>
    <mergeCell ref="J11:K11"/>
    <mergeCell ref="E6:S6"/>
    <mergeCell ref="AB2:AC2"/>
    <mergeCell ref="P3:Q3"/>
    <mergeCell ref="AB3:AC3"/>
    <mergeCell ref="A4:S4"/>
    <mergeCell ref="A1:X2"/>
    <mergeCell ref="A10:A12"/>
    <mergeCell ref="B10:B12"/>
    <mergeCell ref="F10:Q10"/>
    <mergeCell ref="F11:G11"/>
    <mergeCell ref="H11:I11"/>
    <mergeCell ref="B158:B159"/>
    <mergeCell ref="D158:D159"/>
    <mergeCell ref="H125:H126"/>
    <mergeCell ref="G158:G159"/>
    <mergeCell ref="D125:D126"/>
    <mergeCell ref="A14:AC14"/>
    <mergeCell ref="B38:B39"/>
    <mergeCell ref="D38:D39"/>
    <mergeCell ref="B65:B66"/>
    <mergeCell ref="D65:D66"/>
    <mergeCell ref="S132:S133"/>
    <mergeCell ref="S43:S44"/>
    <mergeCell ref="E132:E133"/>
    <mergeCell ref="Q117:Q118"/>
    <mergeCell ref="R70:R71"/>
    <mergeCell ref="S70:S71"/>
    <mergeCell ref="R43:R44"/>
    <mergeCell ref="P117:P118"/>
    <mergeCell ref="G70:G71"/>
    <mergeCell ref="Q70:Q71"/>
    <mergeCell ref="G43:G44"/>
    <mergeCell ref="P43:P44"/>
    <mergeCell ref="I125:I126"/>
    <mergeCell ref="R132:R133"/>
    <mergeCell ref="O231:O232"/>
    <mergeCell ref="P231:P232"/>
    <mergeCell ref="L231:L232"/>
    <mergeCell ref="M231:M232"/>
    <mergeCell ref="F172:F173"/>
    <mergeCell ref="G172:G173"/>
    <mergeCell ref="P172:P173"/>
    <mergeCell ref="E158:E159"/>
    <mergeCell ref="O158:O159"/>
    <mergeCell ref="M158:M159"/>
    <mergeCell ref="I158:I159"/>
    <mergeCell ref="J158:J159"/>
    <mergeCell ref="K158:K159"/>
    <mergeCell ref="B168:B169"/>
    <mergeCell ref="D168:D169"/>
    <mergeCell ref="O249:O250"/>
    <mergeCell ref="J249:J250"/>
    <mergeCell ref="L249:L250"/>
    <mergeCell ref="B231:B232"/>
    <mergeCell ref="D231:D232"/>
    <mergeCell ref="J231:J232"/>
    <mergeCell ref="K231:K232"/>
    <mergeCell ref="C231:C232"/>
    <mergeCell ref="S249:S250"/>
    <mergeCell ref="Q259:Q260"/>
    <mergeCell ref="R259:R260"/>
    <mergeCell ref="M249:M250"/>
    <mergeCell ref="J259:J260"/>
    <mergeCell ref="K249:K250"/>
    <mergeCell ref="N249:N250"/>
    <mergeCell ref="K259:K260"/>
    <mergeCell ref="L259:L260"/>
    <mergeCell ref="M259:M260"/>
    <mergeCell ref="F231:F232"/>
    <mergeCell ref="G231:G232"/>
    <mergeCell ref="AC231:AC232"/>
    <mergeCell ref="X231:X232"/>
    <mergeCell ref="Y231:Y232"/>
    <mergeCell ref="Z231:Z232"/>
    <mergeCell ref="AA231:AA232"/>
    <mergeCell ref="Q231:Q232"/>
    <mergeCell ref="V231:V232"/>
    <mergeCell ref="N231:N232"/>
    <mergeCell ref="N259:N260"/>
    <mergeCell ref="AB231:AB232"/>
    <mergeCell ref="W231:W232"/>
    <mergeCell ref="R231:R232"/>
    <mergeCell ref="S231:S232"/>
    <mergeCell ref="S259:S260"/>
    <mergeCell ref="P259:P260"/>
    <mergeCell ref="P249:P250"/>
    <mergeCell ref="O259:O260"/>
    <mergeCell ref="Q249:Q250"/>
    <mergeCell ref="R261:R262"/>
    <mergeCell ref="O268:O269"/>
    <mergeCell ref="O261:O262"/>
    <mergeCell ref="N261:N262"/>
    <mergeCell ref="P268:P269"/>
    <mergeCell ref="P261:P262"/>
    <mergeCell ref="R249:R250"/>
    <mergeCell ref="M270:M271"/>
    <mergeCell ref="N270:N271"/>
    <mergeCell ref="R268:R269"/>
    <mergeCell ref="J261:J262"/>
    <mergeCell ref="L261:L262"/>
    <mergeCell ref="M261:M262"/>
    <mergeCell ref="K261:K262"/>
    <mergeCell ref="J270:J271"/>
    <mergeCell ref="K270:K271"/>
    <mergeCell ref="J268:J269"/>
    <mergeCell ref="L268:L269"/>
    <mergeCell ref="M268:M269"/>
    <mergeCell ref="N268:N269"/>
    <mergeCell ref="P312:P313"/>
    <mergeCell ref="K268:K269"/>
    <mergeCell ref="Q261:Q262"/>
    <mergeCell ref="Q268:Q269"/>
    <mergeCell ref="P387:P388"/>
    <mergeCell ref="Q387:Q388"/>
    <mergeCell ref="P406:P407"/>
    <mergeCell ref="Q432:Q433"/>
    <mergeCell ref="B446:B447"/>
    <mergeCell ref="C446:C447"/>
    <mergeCell ref="S270:S271"/>
    <mergeCell ref="O270:O271"/>
    <mergeCell ref="P270:P271"/>
    <mergeCell ref="R270:R271"/>
    <mergeCell ref="Q270:Q271"/>
    <mergeCell ref="B466:B467"/>
    <mergeCell ref="D466:D467"/>
    <mergeCell ref="C466:C467"/>
    <mergeCell ref="F466:F467"/>
    <mergeCell ref="G466:G467"/>
    <mergeCell ref="H466:H467"/>
    <mergeCell ref="S446:S447"/>
    <mergeCell ref="R458:R459"/>
    <mergeCell ref="S458:S459"/>
    <mergeCell ref="S466:S467"/>
    <mergeCell ref="N466:N467"/>
    <mergeCell ref="O466:O467"/>
    <mergeCell ref="R466:R467"/>
    <mergeCell ref="P446:P447"/>
    <mergeCell ref="Q446:Q447"/>
    <mergeCell ref="Q466:Q467"/>
    <mergeCell ref="M466:M467"/>
    <mergeCell ref="L468:L469"/>
    <mergeCell ref="B468:B469"/>
    <mergeCell ref="D468:D469"/>
    <mergeCell ref="F468:F469"/>
    <mergeCell ref="G468:G469"/>
    <mergeCell ref="C468:C469"/>
    <mergeCell ref="H468:H469"/>
    <mergeCell ref="I468:I469"/>
    <mergeCell ref="I466:I467"/>
    <mergeCell ref="W466:W467"/>
    <mergeCell ref="V466:V467"/>
    <mergeCell ref="J468:J469"/>
    <mergeCell ref="K468:K469"/>
    <mergeCell ref="AB466:AB467"/>
    <mergeCell ref="X468:X469"/>
    <mergeCell ref="Y468:Y469"/>
    <mergeCell ref="J466:J467"/>
    <mergeCell ref="K466:K467"/>
    <mergeCell ref="L466:L467"/>
    <mergeCell ref="Z466:Z467"/>
    <mergeCell ref="U468:U469"/>
    <mergeCell ref="T470:T471"/>
    <mergeCell ref="U470:U471"/>
    <mergeCell ref="X470:X471"/>
    <mergeCell ref="AA466:AA467"/>
    <mergeCell ref="T466:T467"/>
    <mergeCell ref="U466:U467"/>
    <mergeCell ref="Y466:Y467"/>
    <mergeCell ref="X466:X467"/>
    <mergeCell ref="M470:M471"/>
    <mergeCell ref="N470:N471"/>
    <mergeCell ref="O470:O471"/>
    <mergeCell ref="V468:V469"/>
    <mergeCell ref="N468:N469"/>
    <mergeCell ref="O468:O469"/>
    <mergeCell ref="P470:P471"/>
    <mergeCell ref="Q470:Q471"/>
    <mergeCell ref="M468:M469"/>
    <mergeCell ref="B470:B471"/>
    <mergeCell ref="D470:D471"/>
    <mergeCell ref="F470:F471"/>
    <mergeCell ref="G470:G471"/>
    <mergeCell ref="H470:H471"/>
    <mergeCell ref="I470:I471"/>
    <mergeCell ref="C470:C471"/>
    <mergeCell ref="J470:J471"/>
    <mergeCell ref="K470:K471"/>
    <mergeCell ref="AB468:AB469"/>
    <mergeCell ref="AC468:AC469"/>
    <mergeCell ref="P468:P469"/>
    <mergeCell ref="Q468:Q469"/>
    <mergeCell ref="R468:R469"/>
    <mergeCell ref="S468:S469"/>
    <mergeCell ref="Z468:Z469"/>
    <mergeCell ref="AA468:AA469"/>
    <mergeCell ref="W468:W469"/>
    <mergeCell ref="T468:T469"/>
    <mergeCell ref="B473:B474"/>
    <mergeCell ref="D473:D474"/>
    <mergeCell ref="F473:F474"/>
    <mergeCell ref="G473:G474"/>
    <mergeCell ref="T473:T474"/>
    <mergeCell ref="U473:U474"/>
    <mergeCell ref="P473:P474"/>
    <mergeCell ref="Q473:Q474"/>
    <mergeCell ref="Y470:Y471"/>
    <mergeCell ref="H473:H474"/>
    <mergeCell ref="I473:I474"/>
    <mergeCell ref="L473:L474"/>
    <mergeCell ref="M473:M474"/>
    <mergeCell ref="J473:J474"/>
    <mergeCell ref="K473:K474"/>
    <mergeCell ref="N473:N474"/>
    <mergeCell ref="O473:O474"/>
    <mergeCell ref="L470:L471"/>
    <mergeCell ref="AC476:AC477"/>
    <mergeCell ref="AB476:AB477"/>
    <mergeCell ref="R473:R474"/>
    <mergeCell ref="S473:S474"/>
    <mergeCell ref="X473:X474"/>
    <mergeCell ref="Y473:Y474"/>
    <mergeCell ref="Z473:Z474"/>
    <mergeCell ref="AB473:AB474"/>
    <mergeCell ref="V473:V474"/>
    <mergeCell ref="W473:W474"/>
    <mergeCell ref="AA473:AA474"/>
    <mergeCell ref="AA476:AA477"/>
    <mergeCell ref="U479:U480"/>
    <mergeCell ref="D476:D477"/>
    <mergeCell ref="Z479:Z480"/>
    <mergeCell ref="T476:T477"/>
    <mergeCell ref="Y476:Y477"/>
    <mergeCell ref="R476:R477"/>
    <mergeCell ref="S476:S477"/>
    <mergeCell ref="V479:V480"/>
    <mergeCell ref="AC473:AC474"/>
    <mergeCell ref="V476:V477"/>
    <mergeCell ref="R479:R480"/>
    <mergeCell ref="Z476:Z477"/>
    <mergeCell ref="W476:W477"/>
    <mergeCell ref="X476:X477"/>
    <mergeCell ref="AB479:AB480"/>
    <mergeCell ref="AC479:AC480"/>
    <mergeCell ref="U476:U477"/>
    <mergeCell ref="S479:S480"/>
    <mergeCell ref="B482:B483"/>
    <mergeCell ref="D482:D483"/>
    <mergeCell ref="F482:F483"/>
    <mergeCell ref="G482:G483"/>
    <mergeCell ref="T479:T480"/>
    <mergeCell ref="W482:W483"/>
    <mergeCell ref="W479:W480"/>
    <mergeCell ref="L482:L483"/>
    <mergeCell ref="M482:M483"/>
    <mergeCell ref="D479:D480"/>
    <mergeCell ref="Y482:Y483"/>
    <mergeCell ref="AA479:AA480"/>
    <mergeCell ref="X479:X480"/>
    <mergeCell ref="Y479:Y480"/>
    <mergeCell ref="X482:X483"/>
    <mergeCell ref="T482:T483"/>
    <mergeCell ref="Z482:Z483"/>
    <mergeCell ref="U482:U483"/>
    <mergeCell ref="B485:B486"/>
    <mergeCell ref="D485:D486"/>
    <mergeCell ref="F485:F486"/>
    <mergeCell ref="G485:G486"/>
    <mergeCell ref="N482:N483"/>
    <mergeCell ref="O482:O483"/>
    <mergeCell ref="H485:H486"/>
    <mergeCell ref="I485:I486"/>
    <mergeCell ref="L485:L486"/>
    <mergeCell ref="J485:J486"/>
    <mergeCell ref="I482:I483"/>
    <mergeCell ref="J482:J483"/>
    <mergeCell ref="H482:H483"/>
    <mergeCell ref="AC482:AC483"/>
    <mergeCell ref="P482:P483"/>
    <mergeCell ref="Q482:Q483"/>
    <mergeCell ref="R482:R483"/>
    <mergeCell ref="S482:S483"/>
    <mergeCell ref="AA482:AA483"/>
    <mergeCell ref="AB482:AB483"/>
    <mergeCell ref="U485:U486"/>
    <mergeCell ref="Y485:Y486"/>
    <mergeCell ref="Q485:Q486"/>
    <mergeCell ref="K482:K483"/>
    <mergeCell ref="N485:N486"/>
    <mergeCell ref="O485:O486"/>
    <mergeCell ref="T485:T486"/>
    <mergeCell ref="R485:R486"/>
    <mergeCell ref="S485:S486"/>
    <mergeCell ref="V482:V483"/>
    <mergeCell ref="X488:X489"/>
    <mergeCell ref="Y488:Y489"/>
    <mergeCell ref="X485:X486"/>
    <mergeCell ref="V485:V486"/>
    <mergeCell ref="W485:W486"/>
    <mergeCell ref="W488:W489"/>
    <mergeCell ref="P485:P486"/>
    <mergeCell ref="J488:J489"/>
    <mergeCell ref="K488:K489"/>
    <mergeCell ref="N488:N489"/>
    <mergeCell ref="O488:O489"/>
    <mergeCell ref="M485:M486"/>
    <mergeCell ref="M488:M489"/>
    <mergeCell ref="K485:K486"/>
    <mergeCell ref="H488:H489"/>
    <mergeCell ref="I488:I489"/>
    <mergeCell ref="L488:L489"/>
    <mergeCell ref="U488:U489"/>
    <mergeCell ref="T488:T489"/>
    <mergeCell ref="B488:B489"/>
    <mergeCell ref="D488:D489"/>
    <mergeCell ref="F488:F489"/>
    <mergeCell ref="G488:G489"/>
    <mergeCell ref="Y491:Y492"/>
    <mergeCell ref="X491:X492"/>
    <mergeCell ref="W491:W492"/>
    <mergeCell ref="U491:U492"/>
    <mergeCell ref="AB485:AB486"/>
    <mergeCell ref="AC485:AC486"/>
    <mergeCell ref="Z485:Z486"/>
    <mergeCell ref="AB488:AB489"/>
    <mergeCell ref="AA485:AA486"/>
    <mergeCell ref="Z488:Z489"/>
    <mergeCell ref="V491:V492"/>
    <mergeCell ref="T491:T492"/>
    <mergeCell ref="O491:O492"/>
    <mergeCell ref="X494:X495"/>
    <mergeCell ref="L491:L492"/>
    <mergeCell ref="K491:K492"/>
    <mergeCell ref="N491:N492"/>
    <mergeCell ref="M491:M492"/>
    <mergeCell ref="J494:J495"/>
    <mergeCell ref="K494:K495"/>
    <mergeCell ref="U494:U495"/>
    <mergeCell ref="O494:O495"/>
    <mergeCell ref="B491:B492"/>
    <mergeCell ref="H494:H495"/>
    <mergeCell ref="C494:C495"/>
    <mergeCell ref="B494:B495"/>
    <mergeCell ref="D494:D495"/>
    <mergeCell ref="H491:H492"/>
    <mergeCell ref="F494:F495"/>
    <mergeCell ref="G494:G495"/>
    <mergeCell ref="D491:D492"/>
    <mergeCell ref="F491:F492"/>
    <mergeCell ref="G491:G492"/>
    <mergeCell ref="I494:I495"/>
    <mergeCell ref="I491:I492"/>
    <mergeCell ref="J491:J492"/>
    <mergeCell ref="L494:L495"/>
    <mergeCell ref="M494:M495"/>
    <mergeCell ref="N494:N495"/>
    <mergeCell ref="AB494:AB495"/>
    <mergeCell ref="AC488:AC489"/>
    <mergeCell ref="P488:P489"/>
    <mergeCell ref="Q488:Q489"/>
    <mergeCell ref="R488:R489"/>
    <mergeCell ref="S488:S489"/>
    <mergeCell ref="AA488:AA489"/>
    <mergeCell ref="V488:V489"/>
    <mergeCell ref="W497:W498"/>
    <mergeCell ref="L497:L498"/>
    <mergeCell ref="AB491:AB492"/>
    <mergeCell ref="AC491:AC492"/>
    <mergeCell ref="P491:P492"/>
    <mergeCell ref="Q491:Q492"/>
    <mergeCell ref="R491:R492"/>
    <mergeCell ref="S491:S492"/>
    <mergeCell ref="Z491:Z492"/>
    <mergeCell ref="AA491:AA492"/>
    <mergeCell ref="H497:H498"/>
    <mergeCell ref="I497:I498"/>
    <mergeCell ref="U497:U498"/>
    <mergeCell ref="O497:O498"/>
    <mergeCell ref="M497:M498"/>
    <mergeCell ref="J497:J498"/>
    <mergeCell ref="T497:T498"/>
    <mergeCell ref="K497:K498"/>
    <mergeCell ref="B497:B498"/>
    <mergeCell ref="D497:D498"/>
    <mergeCell ref="F497:F498"/>
    <mergeCell ref="G497:G498"/>
    <mergeCell ref="AC494:AC495"/>
    <mergeCell ref="P494:P495"/>
    <mergeCell ref="Q494:Q495"/>
    <mergeCell ref="R494:R495"/>
    <mergeCell ref="S494:S495"/>
    <mergeCell ref="Z494:Z495"/>
    <mergeCell ref="AA494:AA495"/>
    <mergeCell ref="V494:V495"/>
    <mergeCell ref="W494:W495"/>
    <mergeCell ref="T494:T495"/>
    <mergeCell ref="J500:J501"/>
    <mergeCell ref="K500:K501"/>
    <mergeCell ref="N500:N501"/>
    <mergeCell ref="O500:O501"/>
    <mergeCell ref="M500:M501"/>
    <mergeCell ref="Y494:Y495"/>
    <mergeCell ref="B500:B501"/>
    <mergeCell ref="D500:D501"/>
    <mergeCell ref="F500:F501"/>
    <mergeCell ref="G500:G501"/>
    <mergeCell ref="H500:H501"/>
    <mergeCell ref="I500:I501"/>
    <mergeCell ref="T500:T501"/>
    <mergeCell ref="AB500:AB501"/>
    <mergeCell ref="U500:U501"/>
    <mergeCell ref="L500:L501"/>
    <mergeCell ref="N497:N498"/>
    <mergeCell ref="V497:V498"/>
    <mergeCell ref="Y500:Y501"/>
    <mergeCell ref="Y497:Y498"/>
    <mergeCell ref="AC497:AC498"/>
    <mergeCell ref="P497:P498"/>
    <mergeCell ref="Q497:Q498"/>
    <mergeCell ref="R497:R498"/>
    <mergeCell ref="S497:S498"/>
    <mergeCell ref="Z497:Z498"/>
    <mergeCell ref="AA497:AA498"/>
    <mergeCell ref="X497:X498"/>
    <mergeCell ref="AB497:AB498"/>
    <mergeCell ref="J503:J504"/>
    <mergeCell ref="K503:K504"/>
    <mergeCell ref="B503:B504"/>
    <mergeCell ref="D503:D504"/>
    <mergeCell ref="F503:F504"/>
    <mergeCell ref="G503:G504"/>
    <mergeCell ref="H503:H504"/>
    <mergeCell ref="I503:I504"/>
    <mergeCell ref="AC500:AC501"/>
    <mergeCell ref="P500:P501"/>
    <mergeCell ref="Q500:Q501"/>
    <mergeCell ref="R500:R501"/>
    <mergeCell ref="S500:S501"/>
    <mergeCell ref="Z500:Z501"/>
    <mergeCell ref="AA500:AA501"/>
    <mergeCell ref="V500:V501"/>
    <mergeCell ref="W500:W501"/>
    <mergeCell ref="X500:X501"/>
    <mergeCell ref="L506:L507"/>
    <mergeCell ref="M506:M507"/>
    <mergeCell ref="V503:V504"/>
    <mergeCell ref="L503:L504"/>
    <mergeCell ref="M503:M504"/>
    <mergeCell ref="N503:N504"/>
    <mergeCell ref="O503:O504"/>
    <mergeCell ref="P506:P507"/>
    <mergeCell ref="Q506:Q507"/>
    <mergeCell ref="R506:R507"/>
    <mergeCell ref="J506:J507"/>
    <mergeCell ref="K506:K507"/>
    <mergeCell ref="B506:B507"/>
    <mergeCell ref="D506:D507"/>
    <mergeCell ref="F506:F507"/>
    <mergeCell ref="G506:G507"/>
    <mergeCell ref="H506:H507"/>
    <mergeCell ref="I506:I507"/>
    <mergeCell ref="AC503:AC504"/>
    <mergeCell ref="P503:P504"/>
    <mergeCell ref="Q503:Q504"/>
    <mergeCell ref="R503:R504"/>
    <mergeCell ref="S503:S504"/>
    <mergeCell ref="AB503:AB504"/>
    <mergeCell ref="Z503:Z504"/>
    <mergeCell ref="AA503:AA504"/>
    <mergeCell ref="X503:X504"/>
    <mergeCell ref="Y503:Y504"/>
    <mergeCell ref="AB509:AB510"/>
    <mergeCell ref="AC509:AC510"/>
    <mergeCell ref="Z506:Z507"/>
    <mergeCell ref="X506:X507"/>
    <mergeCell ref="Y506:Y507"/>
    <mergeCell ref="AA506:AA507"/>
    <mergeCell ref="AB506:AB507"/>
    <mergeCell ref="AC506:AC507"/>
    <mergeCell ref="AA509:AA510"/>
    <mergeCell ref="U506:U507"/>
    <mergeCell ref="V506:V507"/>
    <mergeCell ref="U503:U504"/>
    <mergeCell ref="G509:G510"/>
    <mergeCell ref="N509:N510"/>
    <mergeCell ref="O509:O510"/>
    <mergeCell ref="M509:M510"/>
    <mergeCell ref="H509:H510"/>
    <mergeCell ref="I509:I510"/>
    <mergeCell ref="L509:L510"/>
    <mergeCell ref="B512:B513"/>
    <mergeCell ref="D512:D513"/>
    <mergeCell ref="F512:F513"/>
    <mergeCell ref="N506:N507"/>
    <mergeCell ref="O506:O507"/>
    <mergeCell ref="W503:W504"/>
    <mergeCell ref="T503:T504"/>
    <mergeCell ref="T506:T507"/>
    <mergeCell ref="W506:W507"/>
    <mergeCell ref="S506:S507"/>
    <mergeCell ref="X512:X513"/>
    <mergeCell ref="Y512:Y513"/>
    <mergeCell ref="R512:R513"/>
    <mergeCell ref="V512:V513"/>
    <mergeCell ref="W512:W513"/>
    <mergeCell ref="X509:X510"/>
    <mergeCell ref="Y509:Y510"/>
    <mergeCell ref="Q509:Q510"/>
    <mergeCell ref="R509:R510"/>
    <mergeCell ref="M512:M513"/>
    <mergeCell ref="T512:T513"/>
    <mergeCell ref="U512:U513"/>
    <mergeCell ref="T509:T510"/>
    <mergeCell ref="K515:K516"/>
    <mergeCell ref="K512:K513"/>
    <mergeCell ref="P512:P513"/>
    <mergeCell ref="J509:J510"/>
    <mergeCell ref="K509:K510"/>
    <mergeCell ref="P509:P510"/>
    <mergeCell ref="V509:V510"/>
    <mergeCell ref="U509:U510"/>
    <mergeCell ref="Q515:Q516"/>
    <mergeCell ref="R515:R516"/>
    <mergeCell ref="Q512:Q513"/>
    <mergeCell ref="F515:F516"/>
    <mergeCell ref="G515:G516"/>
    <mergeCell ref="H512:H513"/>
    <mergeCell ref="I512:I513"/>
    <mergeCell ref="G512:G513"/>
    <mergeCell ref="N515:N516"/>
    <mergeCell ref="Z515:Z516"/>
    <mergeCell ref="B509:B510"/>
    <mergeCell ref="D509:D510"/>
    <mergeCell ref="F509:F510"/>
    <mergeCell ref="D515:D516"/>
    <mergeCell ref="L512:L513"/>
    <mergeCell ref="W509:W510"/>
    <mergeCell ref="Z509:Z510"/>
    <mergeCell ref="S509:S510"/>
    <mergeCell ref="AA515:AA516"/>
    <mergeCell ref="C512:C513"/>
    <mergeCell ref="X515:X516"/>
    <mergeCell ref="N512:N513"/>
    <mergeCell ref="O512:O513"/>
    <mergeCell ref="S515:S516"/>
    <mergeCell ref="S512:S513"/>
    <mergeCell ref="O515:O516"/>
    <mergeCell ref="J512:J513"/>
    <mergeCell ref="P515:P516"/>
    <mergeCell ref="A517:AC517"/>
    <mergeCell ref="L515:L516"/>
    <mergeCell ref="M515:M516"/>
    <mergeCell ref="J515:J516"/>
    <mergeCell ref="AC515:AC516"/>
    <mergeCell ref="Y515:Y516"/>
    <mergeCell ref="W515:W516"/>
    <mergeCell ref="B515:B516"/>
    <mergeCell ref="U515:U516"/>
    <mergeCell ref="V515:V516"/>
    <mergeCell ref="AB512:AB513"/>
    <mergeCell ref="Z512:Z513"/>
    <mergeCell ref="AA512:AA513"/>
    <mergeCell ref="F525:F526"/>
    <mergeCell ref="G525:G526"/>
    <mergeCell ref="AB515:AB516"/>
    <mergeCell ref="T525:T526"/>
    <mergeCell ref="R525:R526"/>
    <mergeCell ref="A518:AC518"/>
    <mergeCell ref="S525:S526"/>
    <mergeCell ref="AC512:AC513"/>
    <mergeCell ref="V525:V526"/>
    <mergeCell ref="H515:H516"/>
    <mergeCell ref="I515:I516"/>
    <mergeCell ref="K525:K526"/>
    <mergeCell ref="U525:U526"/>
    <mergeCell ref="M525:M526"/>
    <mergeCell ref="N525:N526"/>
    <mergeCell ref="T515:T516"/>
    <mergeCell ref="Q525:Q526"/>
    <mergeCell ref="O525:O526"/>
    <mergeCell ref="B525:B526"/>
    <mergeCell ref="P525:P526"/>
    <mergeCell ref="H525:H526"/>
    <mergeCell ref="I525:I526"/>
    <mergeCell ref="L525:L526"/>
    <mergeCell ref="J525:J526"/>
    <mergeCell ref="D585:D586"/>
    <mergeCell ref="F585:F586"/>
    <mergeCell ref="H585:H586"/>
    <mergeCell ref="J585:J586"/>
    <mergeCell ref="L585:L586"/>
    <mergeCell ref="N585:N586"/>
    <mergeCell ref="AB585:AB586"/>
    <mergeCell ref="AC525:AC526"/>
    <mergeCell ref="AA525:AA526"/>
    <mergeCell ref="AB525:AB526"/>
    <mergeCell ref="P585:P586"/>
    <mergeCell ref="Z525:Z526"/>
    <mergeCell ref="Z585:Z586"/>
    <mergeCell ref="X525:X526"/>
    <mergeCell ref="Y525:Y526"/>
    <mergeCell ref="W525:W526"/>
    <mergeCell ref="Y653:Y654"/>
    <mergeCell ref="V585:V586"/>
    <mergeCell ref="X585:X586"/>
    <mergeCell ref="X653:X654"/>
    <mergeCell ref="R585:R586"/>
    <mergeCell ref="T585:T586"/>
    <mergeCell ref="V653:V654"/>
    <mergeCell ref="W653:W654"/>
    <mergeCell ref="X655:X656"/>
    <mergeCell ref="Y655:Y656"/>
    <mergeCell ref="H653:H654"/>
    <mergeCell ref="I653:I654"/>
    <mergeCell ref="J653:J654"/>
    <mergeCell ref="K653:K654"/>
    <mergeCell ref="L653:L654"/>
    <mergeCell ref="M653:M654"/>
    <mergeCell ref="N653:N654"/>
    <mergeCell ref="O653:O654"/>
    <mergeCell ref="B653:B654"/>
    <mergeCell ref="D653:D654"/>
    <mergeCell ref="F653:F654"/>
    <mergeCell ref="G653:G654"/>
    <mergeCell ref="C653:C654"/>
    <mergeCell ref="B655:B656"/>
    <mergeCell ref="D655:D656"/>
    <mergeCell ref="F655:F656"/>
    <mergeCell ref="G655:G656"/>
    <mergeCell ref="C655:C656"/>
    <mergeCell ref="H655:H656"/>
    <mergeCell ref="I655:I656"/>
    <mergeCell ref="L655:L656"/>
    <mergeCell ref="M655:M656"/>
    <mergeCell ref="J655:J656"/>
    <mergeCell ref="K655:K656"/>
    <mergeCell ref="AB653:AB654"/>
    <mergeCell ref="AC653:AC654"/>
    <mergeCell ref="P653:P654"/>
    <mergeCell ref="Q653:Q654"/>
    <mergeCell ref="R653:R654"/>
    <mergeCell ref="S653:S654"/>
    <mergeCell ref="Z653:Z654"/>
    <mergeCell ref="AA653:AA654"/>
    <mergeCell ref="T653:T654"/>
    <mergeCell ref="U653:U654"/>
    <mergeCell ref="N657:N658"/>
    <mergeCell ref="O657:O658"/>
    <mergeCell ref="V655:V656"/>
    <mergeCell ref="W655:W656"/>
    <mergeCell ref="T655:T656"/>
    <mergeCell ref="U655:U656"/>
    <mergeCell ref="N655:N656"/>
    <mergeCell ref="O655:O656"/>
    <mergeCell ref="J657:J658"/>
    <mergeCell ref="K657:K658"/>
    <mergeCell ref="B657:B658"/>
    <mergeCell ref="D657:D658"/>
    <mergeCell ref="F657:F658"/>
    <mergeCell ref="G657:G658"/>
    <mergeCell ref="H657:H658"/>
    <mergeCell ref="I657:I658"/>
    <mergeCell ref="C657:C658"/>
    <mergeCell ref="L657:L658"/>
    <mergeCell ref="M657:M658"/>
    <mergeCell ref="AB655:AB656"/>
    <mergeCell ref="AC655:AC656"/>
    <mergeCell ref="P655:P656"/>
    <mergeCell ref="Q655:Q656"/>
    <mergeCell ref="R655:R656"/>
    <mergeCell ref="S655:S656"/>
    <mergeCell ref="Z655:Z656"/>
    <mergeCell ref="AA655:AA656"/>
    <mergeCell ref="X657:X658"/>
    <mergeCell ref="Y657:Y658"/>
    <mergeCell ref="N660:N661"/>
    <mergeCell ref="O660:O661"/>
    <mergeCell ref="V657:V658"/>
    <mergeCell ref="W657:W658"/>
    <mergeCell ref="T657:T658"/>
    <mergeCell ref="U657:U658"/>
    <mergeCell ref="X660:X661"/>
    <mergeCell ref="Y660:Y661"/>
    <mergeCell ref="J660:J661"/>
    <mergeCell ref="K660:K661"/>
    <mergeCell ref="B660:B661"/>
    <mergeCell ref="D660:D661"/>
    <mergeCell ref="F660:F661"/>
    <mergeCell ref="G660:G661"/>
    <mergeCell ref="H660:H661"/>
    <mergeCell ref="I660:I661"/>
    <mergeCell ref="C660:C661"/>
    <mergeCell ref="L660:L661"/>
    <mergeCell ref="M660:M661"/>
    <mergeCell ref="AB657:AB658"/>
    <mergeCell ref="AC657:AC658"/>
    <mergeCell ref="P657:P658"/>
    <mergeCell ref="Q657:Q658"/>
    <mergeCell ref="R657:R658"/>
    <mergeCell ref="S657:S658"/>
    <mergeCell ref="Z657:Z658"/>
    <mergeCell ref="AA657:AA658"/>
    <mergeCell ref="N663:N664"/>
    <mergeCell ref="O663:O664"/>
    <mergeCell ref="V660:V661"/>
    <mergeCell ref="W660:W661"/>
    <mergeCell ref="T660:T661"/>
    <mergeCell ref="U660:U661"/>
    <mergeCell ref="J663:J664"/>
    <mergeCell ref="K663:K664"/>
    <mergeCell ref="B663:B664"/>
    <mergeCell ref="D663:D664"/>
    <mergeCell ref="F663:F664"/>
    <mergeCell ref="G663:G664"/>
    <mergeCell ref="H663:H664"/>
    <mergeCell ref="I663:I664"/>
    <mergeCell ref="C663:C664"/>
    <mergeCell ref="L663:L664"/>
    <mergeCell ref="M663:M664"/>
    <mergeCell ref="AB660:AB661"/>
    <mergeCell ref="AC660:AC661"/>
    <mergeCell ref="P660:P661"/>
    <mergeCell ref="Q660:Q661"/>
    <mergeCell ref="R660:R661"/>
    <mergeCell ref="S660:S661"/>
    <mergeCell ref="Z660:Z661"/>
    <mergeCell ref="AA660:AA661"/>
    <mergeCell ref="X663:X664"/>
    <mergeCell ref="Y663:Y664"/>
    <mergeCell ref="N666:N667"/>
    <mergeCell ref="O666:O667"/>
    <mergeCell ref="V663:V664"/>
    <mergeCell ref="W663:W664"/>
    <mergeCell ref="T663:T664"/>
    <mergeCell ref="U663:U664"/>
    <mergeCell ref="X666:X667"/>
    <mergeCell ref="Y666:Y667"/>
    <mergeCell ref="J666:J667"/>
    <mergeCell ref="K666:K667"/>
    <mergeCell ref="B666:B667"/>
    <mergeCell ref="D666:D667"/>
    <mergeCell ref="F666:F667"/>
    <mergeCell ref="G666:G667"/>
    <mergeCell ref="H666:H667"/>
    <mergeCell ref="I666:I667"/>
    <mergeCell ref="L666:L667"/>
    <mergeCell ref="M666:M667"/>
    <mergeCell ref="AB663:AB664"/>
    <mergeCell ref="AC663:AC664"/>
    <mergeCell ref="P663:P664"/>
    <mergeCell ref="Q663:Q664"/>
    <mergeCell ref="R663:R664"/>
    <mergeCell ref="S663:S664"/>
    <mergeCell ref="Z663:Z664"/>
    <mergeCell ref="AA663:AA664"/>
    <mergeCell ref="N669:N670"/>
    <mergeCell ref="O669:O670"/>
    <mergeCell ref="V666:V667"/>
    <mergeCell ref="W666:W667"/>
    <mergeCell ref="T666:T667"/>
    <mergeCell ref="U666:U667"/>
    <mergeCell ref="J669:J670"/>
    <mergeCell ref="K669:K670"/>
    <mergeCell ref="B669:B670"/>
    <mergeCell ref="D669:D670"/>
    <mergeCell ref="F669:F670"/>
    <mergeCell ref="G669:G670"/>
    <mergeCell ref="H669:H670"/>
    <mergeCell ref="I669:I670"/>
    <mergeCell ref="L669:L670"/>
    <mergeCell ref="M669:M670"/>
    <mergeCell ref="AB666:AB667"/>
    <mergeCell ref="AC666:AC667"/>
    <mergeCell ref="P666:P667"/>
    <mergeCell ref="Q666:Q667"/>
    <mergeCell ref="R666:R667"/>
    <mergeCell ref="S666:S667"/>
    <mergeCell ref="Z666:Z667"/>
    <mergeCell ref="AA666:AA667"/>
    <mergeCell ref="X669:X670"/>
    <mergeCell ref="Y669:Y670"/>
    <mergeCell ref="N672:N673"/>
    <mergeCell ref="O672:O673"/>
    <mergeCell ref="V669:V670"/>
    <mergeCell ref="W669:W670"/>
    <mergeCell ref="T669:T670"/>
    <mergeCell ref="U669:U670"/>
    <mergeCell ref="X672:X673"/>
    <mergeCell ref="Y672:Y673"/>
    <mergeCell ref="J672:J673"/>
    <mergeCell ref="K672:K673"/>
    <mergeCell ref="B672:B673"/>
    <mergeCell ref="D672:D673"/>
    <mergeCell ref="F672:F673"/>
    <mergeCell ref="G672:G673"/>
    <mergeCell ref="H672:H673"/>
    <mergeCell ref="I672:I673"/>
    <mergeCell ref="L672:L673"/>
    <mergeCell ref="M672:M673"/>
    <mergeCell ref="AB669:AB670"/>
    <mergeCell ref="AC669:AC670"/>
    <mergeCell ref="P669:P670"/>
    <mergeCell ref="Q669:Q670"/>
    <mergeCell ref="R669:R670"/>
    <mergeCell ref="S669:S670"/>
    <mergeCell ref="Z669:Z670"/>
    <mergeCell ref="AA669:AA670"/>
    <mergeCell ref="N675:N676"/>
    <mergeCell ref="O675:O676"/>
    <mergeCell ref="V672:V673"/>
    <mergeCell ref="W672:W673"/>
    <mergeCell ref="T672:T673"/>
    <mergeCell ref="U672:U673"/>
    <mergeCell ref="J675:J676"/>
    <mergeCell ref="K675:K676"/>
    <mergeCell ref="B675:B676"/>
    <mergeCell ref="D675:D676"/>
    <mergeCell ref="F675:F676"/>
    <mergeCell ref="G675:G676"/>
    <mergeCell ref="H675:H676"/>
    <mergeCell ref="I675:I676"/>
    <mergeCell ref="L675:L676"/>
    <mergeCell ref="M675:M676"/>
    <mergeCell ref="AB672:AB673"/>
    <mergeCell ref="AC672:AC673"/>
    <mergeCell ref="P672:P673"/>
    <mergeCell ref="Q672:Q673"/>
    <mergeCell ref="R672:R673"/>
    <mergeCell ref="S672:S673"/>
    <mergeCell ref="Z672:Z673"/>
    <mergeCell ref="AA672:AA673"/>
    <mergeCell ref="X675:X676"/>
    <mergeCell ref="Y675:Y676"/>
    <mergeCell ref="N678:N679"/>
    <mergeCell ref="O678:O679"/>
    <mergeCell ref="V675:V676"/>
    <mergeCell ref="W675:W676"/>
    <mergeCell ref="T675:T676"/>
    <mergeCell ref="U675:U676"/>
    <mergeCell ref="X678:X679"/>
    <mergeCell ref="Y678:Y679"/>
    <mergeCell ref="J678:J679"/>
    <mergeCell ref="K678:K679"/>
    <mergeCell ref="B678:B679"/>
    <mergeCell ref="D678:D679"/>
    <mergeCell ref="F678:F679"/>
    <mergeCell ref="G678:G679"/>
    <mergeCell ref="H678:H679"/>
    <mergeCell ref="I678:I679"/>
    <mergeCell ref="L678:L679"/>
    <mergeCell ref="M678:M679"/>
    <mergeCell ref="AB675:AB676"/>
    <mergeCell ref="AC675:AC676"/>
    <mergeCell ref="P675:P676"/>
    <mergeCell ref="Q675:Q676"/>
    <mergeCell ref="R675:R676"/>
    <mergeCell ref="S675:S676"/>
    <mergeCell ref="Z675:Z676"/>
    <mergeCell ref="AA675:AA676"/>
    <mergeCell ref="N681:N682"/>
    <mergeCell ref="O681:O682"/>
    <mergeCell ref="V678:V679"/>
    <mergeCell ref="W678:W679"/>
    <mergeCell ref="T678:T679"/>
    <mergeCell ref="U678:U679"/>
    <mergeCell ref="J681:J682"/>
    <mergeCell ref="K681:K682"/>
    <mergeCell ref="B681:B682"/>
    <mergeCell ref="D681:D682"/>
    <mergeCell ref="F681:F682"/>
    <mergeCell ref="G681:G682"/>
    <mergeCell ref="H681:H682"/>
    <mergeCell ref="I681:I682"/>
    <mergeCell ref="C681:C682"/>
    <mergeCell ref="L681:L682"/>
    <mergeCell ref="M681:M682"/>
    <mergeCell ref="AB678:AB679"/>
    <mergeCell ref="AC678:AC679"/>
    <mergeCell ref="P678:P679"/>
    <mergeCell ref="Q678:Q679"/>
    <mergeCell ref="R678:R679"/>
    <mergeCell ref="S678:S679"/>
    <mergeCell ref="Z678:Z679"/>
    <mergeCell ref="AA678:AA679"/>
    <mergeCell ref="X681:X682"/>
    <mergeCell ref="Y681:Y682"/>
    <mergeCell ref="N684:N685"/>
    <mergeCell ref="O684:O685"/>
    <mergeCell ref="V681:V682"/>
    <mergeCell ref="W681:W682"/>
    <mergeCell ref="T681:T682"/>
    <mergeCell ref="U681:U682"/>
    <mergeCell ref="X684:X685"/>
    <mergeCell ref="Y684:Y685"/>
    <mergeCell ref="J684:J685"/>
    <mergeCell ref="K684:K685"/>
    <mergeCell ref="B684:B685"/>
    <mergeCell ref="D684:D685"/>
    <mergeCell ref="F684:F685"/>
    <mergeCell ref="G684:G685"/>
    <mergeCell ref="H684:H685"/>
    <mergeCell ref="I684:I685"/>
    <mergeCell ref="L684:L685"/>
    <mergeCell ref="M684:M685"/>
    <mergeCell ref="AB681:AB682"/>
    <mergeCell ref="AC681:AC682"/>
    <mergeCell ref="P681:P682"/>
    <mergeCell ref="Q681:Q682"/>
    <mergeCell ref="R681:R682"/>
    <mergeCell ref="S681:S682"/>
    <mergeCell ref="Z681:Z682"/>
    <mergeCell ref="AA681:AA682"/>
    <mergeCell ref="V684:V685"/>
    <mergeCell ref="W684:W685"/>
    <mergeCell ref="T684:T685"/>
    <mergeCell ref="U684:U685"/>
    <mergeCell ref="V687:V688"/>
    <mergeCell ref="W687:W688"/>
    <mergeCell ref="T687:T688"/>
    <mergeCell ref="U687:U688"/>
    <mergeCell ref="J687:J688"/>
    <mergeCell ref="K687:K688"/>
    <mergeCell ref="B687:B688"/>
    <mergeCell ref="D687:D688"/>
    <mergeCell ref="F687:F688"/>
    <mergeCell ref="G687:G688"/>
    <mergeCell ref="H687:H688"/>
    <mergeCell ref="I687:I688"/>
    <mergeCell ref="L687:L688"/>
    <mergeCell ref="M687:M688"/>
    <mergeCell ref="AB684:AB685"/>
    <mergeCell ref="AC684:AC685"/>
    <mergeCell ref="P684:P685"/>
    <mergeCell ref="Q684:Q685"/>
    <mergeCell ref="R684:R685"/>
    <mergeCell ref="S684:S685"/>
    <mergeCell ref="Z684:Z685"/>
    <mergeCell ref="AA684:AA685"/>
    <mergeCell ref="B690:B691"/>
    <mergeCell ref="D690:D691"/>
    <mergeCell ref="F690:F691"/>
    <mergeCell ref="G690:G691"/>
    <mergeCell ref="X690:X691"/>
    <mergeCell ref="Y690:Y691"/>
    <mergeCell ref="J690:J691"/>
    <mergeCell ref="K690:K691"/>
    <mergeCell ref="T690:T691"/>
    <mergeCell ref="U690:U691"/>
    <mergeCell ref="N690:N691"/>
    <mergeCell ref="O690:O691"/>
    <mergeCell ref="AB687:AB688"/>
    <mergeCell ref="AC687:AC688"/>
    <mergeCell ref="P687:P688"/>
    <mergeCell ref="Q687:Q688"/>
    <mergeCell ref="R687:R688"/>
    <mergeCell ref="S687:S688"/>
    <mergeCell ref="N687:N688"/>
    <mergeCell ref="O687:O688"/>
    <mergeCell ref="Z687:Z688"/>
    <mergeCell ref="AA687:AA688"/>
    <mergeCell ref="X687:X688"/>
    <mergeCell ref="Y687:Y688"/>
    <mergeCell ref="H690:H691"/>
    <mergeCell ref="I690:I691"/>
    <mergeCell ref="L690:L691"/>
    <mergeCell ref="M690:M691"/>
    <mergeCell ref="V690:V691"/>
    <mergeCell ref="W690:W691"/>
    <mergeCell ref="J693:J694"/>
    <mergeCell ref="K693:K694"/>
    <mergeCell ref="B693:B694"/>
    <mergeCell ref="D693:D694"/>
    <mergeCell ref="F693:F694"/>
    <mergeCell ref="G693:G694"/>
    <mergeCell ref="H693:H694"/>
    <mergeCell ref="I693:I694"/>
    <mergeCell ref="AB690:AB691"/>
    <mergeCell ref="AC690:AC691"/>
    <mergeCell ref="P690:P691"/>
    <mergeCell ref="Q690:Q691"/>
    <mergeCell ref="R690:R691"/>
    <mergeCell ref="S690:S691"/>
    <mergeCell ref="Z690:Z691"/>
    <mergeCell ref="AA690:AA691"/>
    <mergeCell ref="T693:T694"/>
    <mergeCell ref="U693:U694"/>
    <mergeCell ref="N693:N694"/>
    <mergeCell ref="O693:O694"/>
    <mergeCell ref="L693:L694"/>
    <mergeCell ref="M693:M694"/>
    <mergeCell ref="B696:B697"/>
    <mergeCell ref="D696:D697"/>
    <mergeCell ref="F696:F697"/>
    <mergeCell ref="G696:G697"/>
    <mergeCell ref="H696:H697"/>
    <mergeCell ref="I696:I697"/>
    <mergeCell ref="Z693:Z694"/>
    <mergeCell ref="AA693:AA694"/>
    <mergeCell ref="J696:J697"/>
    <mergeCell ref="K696:K697"/>
    <mergeCell ref="Z696:Z697"/>
    <mergeCell ref="AA696:AA697"/>
    <mergeCell ref="X696:X697"/>
    <mergeCell ref="Y696:Y697"/>
    <mergeCell ref="N696:N697"/>
    <mergeCell ref="O696:O697"/>
    <mergeCell ref="R699:R700"/>
    <mergeCell ref="S699:S700"/>
    <mergeCell ref="L699:L700"/>
    <mergeCell ref="M699:M700"/>
    <mergeCell ref="N699:N700"/>
    <mergeCell ref="O699:O700"/>
    <mergeCell ref="V693:V694"/>
    <mergeCell ref="W693:W694"/>
    <mergeCell ref="H699:H700"/>
    <mergeCell ref="I699:I700"/>
    <mergeCell ref="P702:P703"/>
    <mergeCell ref="Q702:Q703"/>
    <mergeCell ref="P699:P700"/>
    <mergeCell ref="Q699:Q700"/>
    <mergeCell ref="J699:J700"/>
    <mergeCell ref="K699:K700"/>
    <mergeCell ref="AB696:AB697"/>
    <mergeCell ref="AB699:AB700"/>
    <mergeCell ref="AB693:AB694"/>
    <mergeCell ref="AC693:AC694"/>
    <mergeCell ref="P693:P694"/>
    <mergeCell ref="Q693:Q694"/>
    <mergeCell ref="R693:R694"/>
    <mergeCell ref="S693:S694"/>
    <mergeCell ref="X693:X694"/>
    <mergeCell ref="Y693:Y694"/>
    <mergeCell ref="W696:W697"/>
    <mergeCell ref="B699:B700"/>
    <mergeCell ref="D699:D700"/>
    <mergeCell ref="F699:F700"/>
    <mergeCell ref="G699:G700"/>
    <mergeCell ref="C699:C700"/>
    <mergeCell ref="T699:T700"/>
    <mergeCell ref="U699:U700"/>
    <mergeCell ref="L696:L697"/>
    <mergeCell ref="M696:M697"/>
    <mergeCell ref="O702:O703"/>
    <mergeCell ref="L702:L703"/>
    <mergeCell ref="AC696:AC697"/>
    <mergeCell ref="P696:P697"/>
    <mergeCell ref="Q696:Q697"/>
    <mergeCell ref="R696:R697"/>
    <mergeCell ref="S696:S697"/>
    <mergeCell ref="T696:T697"/>
    <mergeCell ref="U696:U697"/>
    <mergeCell ref="V696:V697"/>
    <mergeCell ref="M702:M703"/>
    <mergeCell ref="B702:B703"/>
    <mergeCell ref="D702:D703"/>
    <mergeCell ref="F702:F703"/>
    <mergeCell ref="G702:G703"/>
    <mergeCell ref="C702:C703"/>
    <mergeCell ref="H702:H703"/>
    <mergeCell ref="I702:I703"/>
    <mergeCell ref="AB702:AB703"/>
    <mergeCell ref="AC702:AC703"/>
    <mergeCell ref="Z702:Z703"/>
    <mergeCell ref="AA702:AA703"/>
    <mergeCell ref="U702:U703"/>
    <mergeCell ref="X702:X703"/>
    <mergeCell ref="Y702:Y703"/>
    <mergeCell ref="V702:V703"/>
    <mergeCell ref="W702:W703"/>
    <mergeCell ref="AB168:AB169"/>
    <mergeCell ref="W168:W169"/>
    <mergeCell ref="G707:I707"/>
    <mergeCell ref="Q707:T707"/>
    <mergeCell ref="R702:R703"/>
    <mergeCell ref="S702:S703"/>
    <mergeCell ref="J702:J703"/>
    <mergeCell ref="K702:K703"/>
    <mergeCell ref="T702:T703"/>
    <mergeCell ref="N702:N703"/>
    <mergeCell ref="U125:U126"/>
    <mergeCell ref="AA158:AA159"/>
    <mergeCell ref="AB158:AB159"/>
    <mergeCell ref="U158:U159"/>
    <mergeCell ref="V158:V159"/>
    <mergeCell ref="W158:W159"/>
    <mergeCell ref="X158:X159"/>
    <mergeCell ref="T125:T126"/>
    <mergeCell ref="S268:S269"/>
    <mergeCell ref="S261:S262"/>
    <mergeCell ref="AB387:AB388"/>
    <mergeCell ref="S387:S388"/>
    <mergeCell ref="S383:S384"/>
    <mergeCell ref="Y312:Y313"/>
    <mergeCell ref="Z312:Z313"/>
    <mergeCell ref="Y158:Y159"/>
    <mergeCell ref="Z158:Z159"/>
    <mergeCell ref="AC699:AC700"/>
    <mergeCell ref="V699:V700"/>
    <mergeCell ref="W699:W700"/>
    <mergeCell ref="X699:X700"/>
    <mergeCell ref="Y699:Y700"/>
    <mergeCell ref="Z699:Z700"/>
    <mergeCell ref="AA699:AA700"/>
    <mergeCell ref="B43:B44"/>
    <mergeCell ref="D43:D44"/>
    <mergeCell ref="E43:E44"/>
    <mergeCell ref="F43:F44"/>
    <mergeCell ref="C43:C44"/>
    <mergeCell ref="P70:P71"/>
    <mergeCell ref="F70:F71"/>
    <mergeCell ref="C70:C71"/>
    <mergeCell ref="D70:D71"/>
    <mergeCell ref="E70:E71"/>
    <mergeCell ref="AC70:AC71"/>
    <mergeCell ref="T70:T71"/>
    <mergeCell ref="U70:U71"/>
    <mergeCell ref="V70:V71"/>
    <mergeCell ref="W70:W71"/>
    <mergeCell ref="Z70:Z71"/>
    <mergeCell ref="AA70:AA71"/>
    <mergeCell ref="X70:X71"/>
    <mergeCell ref="Y70:Y71"/>
    <mergeCell ref="AB70:AB71"/>
    <mergeCell ref="AC43:AC44"/>
    <mergeCell ref="B132:B133"/>
    <mergeCell ref="C132:C133"/>
    <mergeCell ref="F132:F133"/>
    <mergeCell ref="G132:G133"/>
    <mergeCell ref="P132:P133"/>
    <mergeCell ref="Q132:Q133"/>
    <mergeCell ref="AB132:AB133"/>
    <mergeCell ref="AC132:AC133"/>
    <mergeCell ref="D132:D133"/>
    <mergeCell ref="Q172:Q173"/>
    <mergeCell ref="R172:R173"/>
    <mergeCell ref="S172:S173"/>
    <mergeCell ref="AB172:AB173"/>
    <mergeCell ref="AC172:AC173"/>
    <mergeCell ref="F158:F159"/>
    <mergeCell ref="P162:P163"/>
    <mergeCell ref="V168:V169"/>
    <mergeCell ref="L158:L159"/>
    <mergeCell ref="Q168:Q169"/>
    <mergeCell ref="B383:B384"/>
    <mergeCell ref="B172:B173"/>
    <mergeCell ref="C172:C173"/>
    <mergeCell ref="D172:D173"/>
    <mergeCell ref="E172:E173"/>
    <mergeCell ref="D312:D313"/>
    <mergeCell ref="E312:E313"/>
    <mergeCell ref="D270:D271"/>
    <mergeCell ref="E270:E271"/>
    <mergeCell ref="B312:B313"/>
    <mergeCell ref="R383:R384"/>
    <mergeCell ref="B387:B388"/>
    <mergeCell ref="Q383:Q384"/>
    <mergeCell ref="P383:P384"/>
    <mergeCell ref="G383:G384"/>
    <mergeCell ref="F383:F384"/>
    <mergeCell ref="D383:D384"/>
    <mergeCell ref="F387:F388"/>
    <mergeCell ref="C387:C388"/>
    <mergeCell ref="G387:G388"/>
    <mergeCell ref="L270:L271"/>
    <mergeCell ref="R387:R388"/>
    <mergeCell ref="S414:S415"/>
    <mergeCell ref="R414:R415"/>
    <mergeCell ref="Q414:Q415"/>
    <mergeCell ref="R406:R407"/>
    <mergeCell ref="S406:S407"/>
    <mergeCell ref="Q406:Q407"/>
    <mergeCell ref="Q312:Q313"/>
    <mergeCell ref="R312:R313"/>
    <mergeCell ref="AB414:AB415"/>
    <mergeCell ref="B397:B398"/>
    <mergeCell ref="C397:C398"/>
    <mergeCell ref="R397:R398"/>
    <mergeCell ref="S397:S398"/>
    <mergeCell ref="B414:B415"/>
    <mergeCell ref="C414:C415"/>
    <mergeCell ref="F414:F415"/>
    <mergeCell ref="D406:D407"/>
    <mergeCell ref="E406:E407"/>
    <mergeCell ref="AC414:AC415"/>
    <mergeCell ref="B440:B441"/>
    <mergeCell ref="C440:C441"/>
    <mergeCell ref="F440:F441"/>
    <mergeCell ref="P440:P441"/>
    <mergeCell ref="G440:G441"/>
    <mergeCell ref="Q440:Q441"/>
    <mergeCell ref="R440:R441"/>
    <mergeCell ref="S432:S433"/>
    <mergeCell ref="F432:F433"/>
    <mergeCell ref="G432:G433"/>
    <mergeCell ref="P432:P433"/>
    <mergeCell ref="G414:G415"/>
    <mergeCell ref="P414:P415"/>
    <mergeCell ref="B432:B433"/>
    <mergeCell ref="C432:C433"/>
    <mergeCell ref="D432:D433"/>
    <mergeCell ref="E432:E433"/>
    <mergeCell ref="R432:R433"/>
    <mergeCell ref="AB432:AB433"/>
    <mergeCell ref="AC432:AC433"/>
    <mergeCell ref="S440:S441"/>
    <mergeCell ref="AB440:AB441"/>
    <mergeCell ref="AC440:AC441"/>
    <mergeCell ref="D446:D447"/>
    <mergeCell ref="E446:E447"/>
    <mergeCell ref="F446:F447"/>
    <mergeCell ref="G446:G447"/>
    <mergeCell ref="B458:B459"/>
    <mergeCell ref="C458:C459"/>
    <mergeCell ref="D458:D459"/>
    <mergeCell ref="E458:E459"/>
    <mergeCell ref="F458:F459"/>
    <mergeCell ref="G458:G459"/>
    <mergeCell ref="AB458:AB459"/>
    <mergeCell ref="AC458:AC459"/>
    <mergeCell ref="AC466:AC467"/>
    <mergeCell ref="P466:P467"/>
    <mergeCell ref="V470:V471"/>
    <mergeCell ref="W470:W471"/>
    <mergeCell ref="AB470:AB471"/>
    <mergeCell ref="AC470:AC471"/>
    <mergeCell ref="R470:R471"/>
    <mergeCell ref="S470:S471"/>
    <mergeCell ref="Z470:Z471"/>
    <mergeCell ref="AA470:AA471"/>
    <mergeCell ref="AB446:AB447"/>
    <mergeCell ref="AC446:AC447"/>
    <mergeCell ref="P458:P459"/>
    <mergeCell ref="Q458:Q459"/>
    <mergeCell ref="R446:R447"/>
    <mergeCell ref="P462:P463"/>
    <mergeCell ref="Q462:Q463"/>
    <mergeCell ref="R462:R463"/>
    <mergeCell ref="E168:E169"/>
    <mergeCell ref="E383:E384"/>
    <mergeCell ref="C383:C384"/>
    <mergeCell ref="D268:D269"/>
    <mergeCell ref="D249:D250"/>
    <mergeCell ref="D261:D262"/>
    <mergeCell ref="E261:E262"/>
    <mergeCell ref="D259:D260"/>
    <mergeCell ref="C312:C313"/>
    <mergeCell ref="E231:E232"/>
    <mergeCell ref="T168:T169"/>
    <mergeCell ref="U168:U169"/>
    <mergeCell ref="P158:P159"/>
    <mergeCell ref="Q158:Q159"/>
    <mergeCell ref="R158:R159"/>
    <mergeCell ref="S158:S159"/>
    <mergeCell ref="T158:T159"/>
    <mergeCell ref="AC158:AC159"/>
    <mergeCell ref="F168:F169"/>
    <mergeCell ref="G168:G169"/>
    <mergeCell ref="H168:H169"/>
    <mergeCell ref="I168:I169"/>
    <mergeCell ref="J168:J169"/>
    <mergeCell ref="AC168:AC169"/>
    <mergeCell ref="R168:R169"/>
    <mergeCell ref="S168:S169"/>
    <mergeCell ref="Q162:Q163"/>
    <mergeCell ref="B117:B118"/>
    <mergeCell ref="C117:C118"/>
    <mergeCell ref="D117:D118"/>
    <mergeCell ref="E117:E118"/>
    <mergeCell ref="F117:F118"/>
    <mergeCell ref="G117:G118"/>
    <mergeCell ref="X117:X118"/>
    <mergeCell ref="Y117:Y118"/>
    <mergeCell ref="R117:R118"/>
    <mergeCell ref="S117:S118"/>
    <mergeCell ref="T117:T118"/>
    <mergeCell ref="U117:U118"/>
    <mergeCell ref="V117:V118"/>
    <mergeCell ref="W117:W118"/>
    <mergeCell ref="G312:G313"/>
    <mergeCell ref="W312:W313"/>
    <mergeCell ref="X312:X313"/>
    <mergeCell ref="V312:V313"/>
    <mergeCell ref="U312:U313"/>
    <mergeCell ref="S312:S313"/>
    <mergeCell ref="T312:T313"/>
    <mergeCell ref="AB117:AB118"/>
    <mergeCell ref="AC117:AC118"/>
    <mergeCell ref="X168:X169"/>
    <mergeCell ref="Y168:Y169"/>
    <mergeCell ref="Z168:Z169"/>
    <mergeCell ref="AA168:AA169"/>
    <mergeCell ref="AC162:AC163"/>
    <mergeCell ref="AB162:AB163"/>
    <mergeCell ref="Z117:Z118"/>
    <mergeCell ref="AA117:AA118"/>
    <mergeCell ref="G406:G407"/>
    <mergeCell ref="G162:G163"/>
    <mergeCell ref="R162:R163"/>
    <mergeCell ref="S162:S163"/>
    <mergeCell ref="K168:K169"/>
    <mergeCell ref="L168:L169"/>
    <mergeCell ref="M168:M169"/>
    <mergeCell ref="N168:N169"/>
    <mergeCell ref="O168:O169"/>
    <mergeCell ref="P168:P169"/>
    <mergeCell ref="F406:F407"/>
    <mergeCell ref="B162:B163"/>
    <mergeCell ref="C162:C163"/>
    <mergeCell ref="D162:D163"/>
    <mergeCell ref="E162:E163"/>
    <mergeCell ref="F162:F163"/>
    <mergeCell ref="B406:B407"/>
    <mergeCell ref="C406:C407"/>
    <mergeCell ref="F312:F313"/>
    <mergeCell ref="C168:C169"/>
    <mergeCell ref="AC406:AC407"/>
    <mergeCell ref="AA312:AA313"/>
    <mergeCell ref="AB312:AB313"/>
    <mergeCell ref="AC312:AC313"/>
    <mergeCell ref="AC397:AC398"/>
    <mergeCell ref="AC383:AC384"/>
    <mergeCell ref="AC387:AC388"/>
    <mergeCell ref="AB397:AB398"/>
    <mergeCell ref="AB406:AB407"/>
    <mergeCell ref="AB383:AB384"/>
    <mergeCell ref="S462:S463"/>
    <mergeCell ref="AB462:AB463"/>
    <mergeCell ref="AC462:AC463"/>
    <mergeCell ref="B462:B463"/>
    <mergeCell ref="C462:C463"/>
    <mergeCell ref="D462:D463"/>
    <mergeCell ref="E462:E463"/>
    <mergeCell ref="F462:F463"/>
    <mergeCell ref="G462:G463"/>
  </mergeCells>
  <printOptions/>
  <pageMargins left="0.1968503937007874" right="0.1968503937007874" top="0.5905511811023623" bottom="0.5905511811023623" header="0.5118110236220472" footer="0.5118110236220472"/>
  <pageSetup fitToHeight="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User</cp:lastModifiedBy>
  <cp:lastPrinted>2014-11-07T07:50:59Z</cp:lastPrinted>
  <dcterms:created xsi:type="dcterms:W3CDTF">2007-03-14T07:24:06Z</dcterms:created>
  <dcterms:modified xsi:type="dcterms:W3CDTF">2015-03-02T12:33:05Z</dcterms:modified>
  <cp:category/>
  <cp:version/>
  <cp:contentType/>
  <cp:contentStatus/>
</cp:coreProperties>
</file>