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355" windowHeight="8895" tabRatio="716" firstSheet="1" activeTab="3"/>
  </bookViews>
  <sheets>
    <sheet name="ДОХОДЫ" sheetId="1" r:id="rId1"/>
    <sheet name="ДАННЫЕ ДОХОДЫ" sheetId="2" r:id="rId2"/>
    <sheet name="ДАННЫЕ РАСХОДЫ" sheetId="3" r:id="rId3"/>
    <sheet name="ПРОГРАММНЫЕ и НЕПР.РАСХ." sheetId="4" r:id="rId4"/>
  </sheets>
  <definedNames>
    <definedName name="_xlnm.Print_Area" localSheetId="1">'ДАННЫЕ ДОХОДЫ'!$A$1:$G$72</definedName>
    <definedName name="_xlnm.Print_Area" localSheetId="2">'ДАННЫЕ РАСХОДЫ'!$A$1:$G$42</definedName>
    <definedName name="_xlnm.Print_Area" localSheetId="3">'ПРОГРАММНЫЕ и НЕПР.РАСХ.'!$A$1:$G$54</definedName>
  </definedNames>
  <calcPr fullCalcOnLoad="1"/>
</workbook>
</file>

<file path=xl/sharedStrings.xml><?xml version="1.0" encoding="utf-8"?>
<sst xmlns="http://schemas.openxmlformats.org/spreadsheetml/2006/main" count="411" uniqueCount="341">
  <si>
    <t>1 00 00000 00 0000 000</t>
  </si>
  <si>
    <t>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</si>
  <si>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</si>
  <si>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</si>
  <si>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</si>
  <si>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</si>
  <si>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</si>
  <si>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1 06 00000 00 0000 000</t>
  </si>
  <si>
    <t>НАЛОГИ НА ИМУЩЕСТВО</t>
  </si>
  <si>
    <t>Единый сельскохозяйственный налог</t>
  </si>
  <si>
    <t>1 11 00000 00 0000 000</t>
  </si>
  <si>
    <t>1 14 00000 00 0000 000</t>
  </si>
  <si>
    <t>1 17 00000 00 0000 000</t>
  </si>
  <si>
    <t>ПРОЧИЕ НЕНАЛОГОВЫЕ ДОХОДЫ</t>
  </si>
  <si>
    <t>2 00 00000 00 0000 000</t>
  </si>
  <si>
    <t>БЕЗВОЗМЕЗДНЫЕ ПОСТУПЛЕНИЯ</t>
  </si>
  <si>
    <t>ВСЕГО ДОХОДОВ</t>
  </si>
  <si>
    <t>ГОСУДАРСТВЕННАЯ ПОШЛИНА</t>
  </si>
  <si>
    <t>2 02 00000 00 0000 000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</si>
  <si>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</si>
  <si>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 передаваемых полномочий субъектов Российской Федерации</t>
  </si>
  <si>
    <t>ОТЧЕТ ОБ ИСПОЛНЕНИИ БЮДЖЕТА</t>
  </si>
  <si>
    <t>Исполнено</t>
  </si>
  <si>
    <t>Прочие безвозмездные поступления</t>
  </si>
  <si>
    <t>НАЛОГОВЫЕ ДОХОДЫ</t>
  </si>
  <si>
    <t>НЕНАЛОГОВЫЕ ДОХОДЫ</t>
  </si>
  <si>
    <t>НАЛОГ НА ДОХОДЫ ФИЗИЧЕСКИХ ЛИЦ</t>
  </si>
  <si>
    <t>ЗЕМЕЛЬНЫЙ НАЛОГ</t>
  </si>
  <si>
    <t>Прочие неналоговые доходы бюджетов поселений</t>
  </si>
  <si>
    <t>1 09 00000 00 0000 000</t>
  </si>
  <si>
    <t>Код строки</t>
  </si>
  <si>
    <t>Код дохода по КД</t>
  </si>
  <si>
    <t>Наименование показателя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</si>
  <si>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</si>
  <si>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</si>
  <si>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</si>
  <si>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</si>
  <si>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</si>
  <si>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ТРАНСПОРТНЫЙ НАЛОГ</t>
  </si>
  <si>
    <t>1 08 00000 00 0000 000</t>
  </si>
  <si>
    <t>1 08 04020 01 0000 110</t>
  </si>
  <si>
    <t>1 13 00000 00 0000 000</t>
  </si>
  <si>
    <t xml:space="preserve"> </t>
  </si>
  <si>
    <t>1 17 05050 10 0000 180</t>
  </si>
  <si>
    <t>1 17 01050 10 0000 180</t>
  </si>
  <si>
    <t>1 05 03000 01 0000 110</t>
  </si>
  <si>
    <t>1 06 01030 10 0000 110</t>
  </si>
  <si>
    <t>1 09 04050 10 0000 110</t>
  </si>
  <si>
    <t>1 11 05010 10 0000 120</t>
  </si>
  <si>
    <t>1 11 09045 10 0000 120</t>
  </si>
  <si>
    <t>1 14 02033 10 0000 000</t>
  </si>
  <si>
    <t>1 14 06014 10 0000 430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</si>
  <si>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</si>
  <si>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</si>
  <si>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межбюджетные трансферты, передаваемые бюджетам поселений</t>
  </si>
  <si>
    <t>к Постановлению главы администрации</t>
  </si>
  <si>
    <t>Приложение</t>
  </si>
  <si>
    <t>Выборгского района Ленинградской области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</si>
  <si>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</si>
  <si>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2 02 04999 10 0000 100</t>
  </si>
  <si>
    <t xml:space="preserve"> 2 07 05000 00 0000 000</t>
  </si>
  <si>
    <t xml:space="preserve"> 2 07 05000 10 0000 180</t>
  </si>
  <si>
    <t>1 19 05000 10 0000 000</t>
  </si>
  <si>
    <t>1 19 05000 10 0000 151</t>
  </si>
  <si>
    <t>1 06 04000 02 0000 110</t>
  </si>
  <si>
    <t>1 06 06000 10 0000 110</t>
  </si>
  <si>
    <t xml:space="preserve"> Администрация МО "Приморское городское поселение" Выборгского района Ленинградской области</t>
  </si>
  <si>
    <t>Наименование органа, организующего исполнение бюджета</t>
  </si>
  <si>
    <t>Обслуживание государственного и муниципального долга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</si>
  <si>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</si>
  <si>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</si>
  <si>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</si>
  <si>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</si>
  <si>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</si>
  <si>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</si>
  <si>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</si>
  <si>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</si>
  <si>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Культура</t>
  </si>
  <si>
    <t>Утвержденные бюджетные назначения</t>
  </si>
  <si>
    <t>Неисполненные назначения</t>
  </si>
  <si>
    <t>ДОХОДЫ ОТ ИСПОЛЬЗОВАНИЯ ИМУЩЕСТВА, НАХОДЯЩЕГОСЯ В ГОСУДАРСТВЕННОЙ И МУНИЦИПАЛЬНОЙ СОБСТВЕННОСТИ</t>
  </si>
  <si>
    <t>0503117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</si>
  <si>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</si>
  <si>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Земельный налог (по обязательсквам, возникшим до 1 января 2006 года),мобилизуемый на территориях поселений</t>
  </si>
  <si>
    <t>ДОХОДЫ ОТ ПРОДАЖИ МАТЕРИАЛЬНЫХ И НЕМАТЕРИАЛЬНЫХ АКТИВОВ</t>
  </si>
  <si>
    <t>Невыясненные поступления, зачисляемые в бюджеты поселений</t>
  </si>
  <si>
    <t xml:space="preserve">Возврат остатков субсидий , субвенций и иных межбюджетных трансфертов,имеющих целевое назначение, прошлых лет из бюджетов поселений </t>
  </si>
  <si>
    <t>ЗАДОЛЖЕННОСТЬ И ПЕРЕРАСЧЕТЫ ПО ОТМЕНЕННЫМ НАЛОГАМ, СБОРАМ И ИНЫМ ОБЯЗАТЕЛЬНЫМ ПЛАТЕЖАМ</t>
  </si>
  <si>
    <t>ДОХОДЫ ОТ ОКАЗАНИЯ ПЛАТНЫХ УСЛУГ И КОМПЕНСАЦИИ ЗАТРАТ ГОСУДАРСТВА</t>
  </si>
  <si>
    <t>ВОЗВРАТ ОСТАТКОВ СУБИДИЙ И ИНЫХ МЕЖБЮДЖЕТНЫХ ТРАНСФЕРТОВ, ИМЕЮЩИХ ЦЕЛЕВОЕ НАЗНАЧЕНИЕ, ПРОШЛЫХ ЛЕТ ИЗ БЮДЖЕТОВ ПОСЕЛЕНИЙ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</si>
  <si>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</si>
  <si>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</si>
  <si>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от ____________________2010г. №____</t>
  </si>
  <si>
    <r>
      <t>Периодичность:</t>
    </r>
    <r>
      <rPr>
        <sz val="8"/>
        <rFont val="Arial Cyr"/>
        <family val="0"/>
      </rPr>
      <t xml:space="preserve"> месячная</t>
    </r>
  </si>
  <si>
    <r>
      <t>Единица измерения:</t>
    </r>
    <r>
      <rPr>
        <sz val="8"/>
        <rFont val="Arial Cyr"/>
        <family val="0"/>
      </rPr>
      <t xml:space="preserve"> руб.</t>
    </r>
  </si>
  <si>
    <t>Код по бюджетной классификации</t>
  </si>
  <si>
    <t>Исполнено на отчетную дату</t>
  </si>
  <si>
    <t>% исполнения к годовым назначениям</t>
  </si>
  <si>
    <t>годовые  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</si>
  <si>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</si>
  <si>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</si>
  <si>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</si>
  <si>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</si>
  <si>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</si>
  <si>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</si>
  <si>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</si>
  <si>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</si>
  <si>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</si>
  <si>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</si>
  <si>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% исполнения к квартальным назначениям</t>
  </si>
  <si>
    <t>назначения на  отчетную дату</t>
  </si>
  <si>
    <t xml:space="preserve">0100 </t>
  </si>
  <si>
    <t>Общегосударственные  вопросы</t>
  </si>
  <si>
    <t>0102</t>
  </si>
  <si>
    <t>0104</t>
  </si>
  <si>
    <t>0111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</si>
  <si>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</si>
  <si>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</si>
  <si>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</si>
  <si>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</si>
  <si>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</si>
  <si>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</si>
  <si>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</si>
  <si>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0400</t>
  </si>
  <si>
    <t>Национальная экономика</t>
  </si>
  <si>
    <t>0405</t>
  </si>
  <si>
    <t>0408</t>
  </si>
  <si>
    <t>0500</t>
  </si>
  <si>
    <t>Жилищно- коммунальное хозяйство</t>
  </si>
  <si>
    <t>0501</t>
  </si>
  <si>
    <t>0502</t>
  </si>
  <si>
    <t>0503</t>
  </si>
  <si>
    <t>0800</t>
  </si>
  <si>
    <t>0801</t>
  </si>
  <si>
    <t>1000</t>
  </si>
  <si>
    <t>Социальная политика</t>
  </si>
  <si>
    <t>1100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</si>
  <si>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</si>
  <si>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Прочие субсидии бюджетам поселений</t>
  </si>
  <si>
    <t xml:space="preserve">муниципального образования </t>
  </si>
  <si>
    <t>"Приморское городское поселение"</t>
  </si>
  <si>
    <t>202 02088 10 0001 151</t>
  </si>
  <si>
    <t>2 02 02089 10 0001 151</t>
  </si>
  <si>
    <t>2 02 02999 10 0000 151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</si>
  <si>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</si>
  <si>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</si>
  <si>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</si>
  <si>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 предприятий, в том числе казенных), в части реализации основных средств по указанному имуществу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</si>
  <si>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 жилищного фонда за счет средств бюджетов</t>
  </si>
  <si>
    <t>Другие  вопросы в области национальной экономики</t>
  </si>
  <si>
    <t>0412</t>
  </si>
  <si>
    <t xml:space="preserve"> 2 02 03024 10 0000 151</t>
  </si>
  <si>
    <t xml:space="preserve"> 2 02 03015 10 0000 151</t>
  </si>
  <si>
    <t>Безвозмездные поступления от других бюджетов бюджетной системы Российской Федерации</t>
  </si>
  <si>
    <t>0113</t>
  </si>
  <si>
    <t>1101</t>
  </si>
  <si>
    <t>Физическая культура и спорт</t>
  </si>
  <si>
    <t>1300</t>
  </si>
  <si>
    <t>1301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</si>
  <si>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</si>
  <si>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</si>
  <si>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1001</t>
  </si>
  <si>
    <t>Пенсионное обеспечение</t>
  </si>
  <si>
    <t>Резервные фонды</t>
  </si>
  <si>
    <t>Налоговые доходы</t>
  </si>
  <si>
    <t>Неналоговые доходы</t>
  </si>
  <si>
    <t>НАЛОГОВЫЕ И НЕНАЛОГОВЫЕ ДОХОДЫ</t>
  </si>
  <si>
    <t>Культура, кинематография</t>
  </si>
  <si>
    <t>0409</t>
  </si>
  <si>
    <t>Дорожное хозяйство (дорожные фонды)</t>
  </si>
  <si>
    <t xml:space="preserve">Физическая культура </t>
  </si>
  <si>
    <t>Субвенции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</si>
  <si>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</si>
  <si>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</si>
  <si>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</si>
  <si>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Обслуживание государственного внутреннего и муниципального долга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</si>
  <si>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</si>
  <si>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</si>
  <si>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</si>
  <si>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</si>
  <si>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бюджетам городских поселений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</si>
  <si>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</si>
  <si>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</si>
  <si>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</si>
  <si>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1 01 02000 01 0000 110</t>
  </si>
  <si>
    <t xml:space="preserve"> 1 00 00000 00 0000 000</t>
  </si>
  <si>
    <t xml:space="preserve"> 1 01 00000 00 0000 000</t>
  </si>
  <si>
    <t xml:space="preserve"> 1 03 00000 00 0000 000</t>
  </si>
  <si>
    <t xml:space="preserve"> 1 03 02000 01 0000 110</t>
  </si>
  <si>
    <t xml:space="preserve"> 1 05 00000 00 0000 000</t>
  </si>
  <si>
    <t xml:space="preserve"> 1 05 03000 01 0000 110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</si>
  <si>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</si>
  <si>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</si>
  <si>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</si>
  <si>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</si>
  <si>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</si>
  <si>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 xml:space="preserve"> 1 14 02000 00 0000 000</t>
  </si>
  <si>
    <t xml:space="preserve"> 1 14 06000 00 0000 430</t>
  </si>
  <si>
    <t xml:space="preserve"> 2 02 00000 00 0000 000</t>
  </si>
  <si>
    <t xml:space="preserve"> 2 19 00000 00 0000 000</t>
  </si>
  <si>
    <t>годовые назначения</t>
  </si>
  <si>
    <t>назначения на отчетную дату</t>
  </si>
  <si>
    <t>1 11 09000 00 0000 120</t>
  </si>
  <si>
    <t>Прочие доходы от использования имущества и прав, находящихся в государственной собственности (за исключением имущества бюджетных, автономных учреждений, а также имущества государственных и муниципальном унитарных предприятий, в том числе казенных</t>
  </si>
  <si>
    <t xml:space="preserve">1 17 05000 00 0000 180 </t>
  </si>
  <si>
    <t xml:space="preserve">Прочие субсидии </t>
  </si>
  <si>
    <t xml:space="preserve">Прочие субсидии бюджетам городских поселений </t>
  </si>
  <si>
    <t>Субвенции местным бюджетам на 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</si>
  <si>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территории, где отсутствуют военные комиссариаты</t>
  </si>
  <si>
    <t>Возврат остатков субсидий,субвенций и иных межбюджетных трансфертов, имеющих целевое назначение, прошлых лет</t>
  </si>
  <si>
    <t>Возврат прочих остатков субсидий,субвенций и иных межбюджетных трансфертов, имеющих целевое назначение, прошлых лет из бюджетов городских поселений</t>
  </si>
  <si>
    <t>0314</t>
  </si>
  <si>
    <t>Другие вопросы в области национальной безопасности и правоохранительной деятельности</t>
  </si>
  <si>
    <t>ШТРАФЫ, САНКЦИИ, ВОЗМЕЩЕНИЕ УЩЕРБА</t>
  </si>
  <si>
    <t xml:space="preserve"> 1 16 00000 00 0000 000</t>
  </si>
  <si>
    <t>0707</t>
  </si>
  <si>
    <t>ОБРАЗОВАНИЕ</t>
  </si>
  <si>
    <t>0700</t>
  </si>
  <si>
    <t>Молодежная политика</t>
  </si>
  <si>
    <t>Субвенции бюджетам городских поселений  на 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</si>
  <si>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</si>
  <si>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</si>
  <si>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 xml:space="preserve"> 1 06 01000 00 0000 110</t>
  </si>
  <si>
    <t>Налог на имущество физических лиц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</si>
  <si>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</si>
  <si>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</si>
  <si>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</si>
  <si>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</si>
  <si>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2 00 00000 00 0000 000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</si>
  <si>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</si>
  <si>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1 11 05000 00 0000 120</t>
  </si>
  <si>
    <t>2 02 20077 00 0000 150</t>
  </si>
  <si>
    <t>2 02 20077 13 0000 150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</si>
  <si>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</si>
  <si>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</si>
  <si>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 2 02 20000 00 0000 150</t>
  </si>
  <si>
    <t xml:space="preserve"> 2 02 20216 00 0000 150</t>
  </si>
  <si>
    <t>2 02 25555 00 0000 150</t>
  </si>
  <si>
    <t xml:space="preserve"> 2 02 20216 13 0000 150</t>
  </si>
  <si>
    <t>2 02 25555 13 0000 150</t>
  </si>
  <si>
    <t>Субсидии бюджетам на реализацию программ формирования современной городской среды</t>
  </si>
  <si>
    <t xml:space="preserve"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 </t>
  </si>
  <si>
    <t>Доходы, принятые представительным  органом  власти с учетом внесенных изменений в установленном порядке на 2019 год</t>
  </si>
  <si>
    <t>Прочие поступления от денежных взысканий (штрафов) и иных сумм в возмещение ущерба</t>
  </si>
  <si>
    <t>0107</t>
  </si>
  <si>
    <t>Обеспечение проведения выборов и референдумов</t>
  </si>
  <si>
    <t>2 02 29999 00 0000 150</t>
  </si>
  <si>
    <t>2 02 29999 13 0000 150</t>
  </si>
  <si>
    <t xml:space="preserve"> 2 02 30000 00 0000 150 </t>
  </si>
  <si>
    <t xml:space="preserve"> 2 02 30024 00 0000 150</t>
  </si>
  <si>
    <t xml:space="preserve"> 2 02 30024 13 0000 150</t>
  </si>
  <si>
    <t xml:space="preserve"> 2 02 35118 00 0000 150</t>
  </si>
  <si>
    <t xml:space="preserve"> 2 02 35118 13 0000 150</t>
  </si>
  <si>
    <t xml:space="preserve"> 2 19 60010 13 0000 150</t>
  </si>
  <si>
    <t>1 16 90000 00 0000 140</t>
  </si>
  <si>
    <t>Субсидии на ремонт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</si>
  <si>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</si>
  <si>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</si>
  <si>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реализацию областного закона от 15 января 2018 года N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</si>
  <si>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</t>
  </si>
  <si>
    <t>ИТОГО ДОХОДОВ:</t>
  </si>
  <si>
    <t>ИТОГО РАСХОДОВ:</t>
  </si>
  <si>
    <t xml:space="preserve"> 2 02 40000 00 0000 150 </t>
  </si>
  <si>
    <t>Иные межбюджетные трансферты</t>
  </si>
  <si>
    <t xml:space="preserve"> 2 02 49999 00 0000 150</t>
  </si>
  <si>
    <t xml:space="preserve"> 2 02 49999 13 0000 150</t>
  </si>
  <si>
    <t>Прочие межбюджетные трансферты, передаваемые бюджетам городских поселений</t>
  </si>
  <si>
    <t>к пояснительной записке</t>
  </si>
  <si>
    <t xml:space="preserve">Данные об исполнении бюджета в разрезе муниципальных программ </t>
  </si>
  <si>
    <t>и непрограммных расходов муниципального образования</t>
  </si>
  <si>
    <t>КФСР</t>
  </si>
  <si>
    <t>% исполнения  к квартальным назначениям</t>
  </si>
  <si>
    <t>% исполнения к                    годовым назначениям</t>
  </si>
  <si>
    <t>ВСЕГО ПО МУНИЦИПАЛЬНЫМ ПРОГРАММАМ, из них:</t>
  </si>
  <si>
    <t>НЕПРОГРАММНЫЕ РАСХОДЫ</t>
  </si>
  <si>
    <t>ОБЩЕГОСУДАРСТВЕННЫЕ ВОПРОСЫ</t>
  </si>
  <si>
    <t>0100</t>
  </si>
  <si>
    <t xml:space="preserve">Функцинирование высшего должностного лица субъекта Российской Федерации и муниципального образования </t>
  </si>
  <si>
    <t xml:space="preserve">Функционирование Правительства Российской Федерации, высших  исполнительных органов государственной власти   субъектов Российской Федерации,  местных администраций </t>
  </si>
  <si>
    <t>Обеспечение деятельности финансовых, налоговых и таможенных органов и органов финансового(финансово-бюджетного) надзора</t>
  </si>
  <si>
    <t>Другие 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</si>
  <si>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</si>
  <si>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</si>
  <si>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</si>
  <si>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</si>
  <si>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СОЦИАЛЬНАЯ ПОЛИТИКА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</si>
  <si>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</si>
  <si>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</si>
  <si>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ВСЕГО РАСХОДОВ:</t>
  </si>
  <si>
    <t>Приложение 1</t>
  </si>
  <si>
    <t xml:space="preserve">Муниципальная программа «Общество и власть в  МО «Приморское городское поселение» </t>
  </si>
  <si>
    <t xml:space="preserve">"Приморское городское поселение" Выборгского района Ленинградской области </t>
  </si>
  <si>
    <t>(тысяч рублей)</t>
  </si>
  <si>
    <t xml:space="preserve"> Подпрограмма «Предупреждение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«Приморское городское поселение»</t>
  </si>
  <si>
    <t xml:space="preserve">подпрограмма «Повышение безопасности дорожного движения на территории МО «Приморское городское поселение» 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</si>
  <si>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</si>
  <si>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подпрограмма «Развитие сельского хозяйства в МО "Приморское городское поселение"</t>
  </si>
  <si>
    <t>0408, 0412</t>
  </si>
  <si>
    <t>0309, 0310</t>
  </si>
  <si>
    <t xml:space="preserve">подпрограмма «Энергетика в МО «Приморское городское поселение» </t>
  </si>
  <si>
    <t>подпрограмма «Водоснабжение и водоотведение в  МО «Приморское городское поселение»</t>
  </si>
  <si>
    <t>0405, 0408, 0412</t>
  </si>
  <si>
    <t>подпрограмма «Развитие жилищного хозяйства МО «Приморское городское поселение</t>
  </si>
  <si>
    <t xml:space="preserve">подпрограмма «Переселение граждан из аварийного жилищного фонда на территории МО «Приморское городское поселение» </t>
  </si>
  <si>
    <t xml:space="preserve">подпрограмма «Содержание и обустройство городских территорий и объектов благоустройства территории МО «Приморское городское поселение» </t>
  </si>
  <si>
    <t>подпрограмма «Развитие молодежной политики в МО «Приморское городское поселение»</t>
  </si>
  <si>
    <t>Муниципальная программа «Развитие культуры, спорта и молодежной политики в МО «Приморское городское поселение», в том числе:</t>
  </si>
  <si>
    <t>Муниципальная программа «Стимулирование экономической активности в МО «Приморское городское поселение», в том числе:</t>
  </si>
  <si>
    <t>Муниципальная программа «Обеспечение качественным жильем граждан на территории МО «Приморское городское поселение», в том числе: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</si>
  <si>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поселение», в том числе:</t>
  </si>
  <si>
    <t>Муниципальная программа "Благоустройство территории МО «Приморское городское поселение», в том числе:</t>
  </si>
  <si>
    <t xml:space="preserve">подпрограмма «Организация культурного досуга и отдыха населения в МО «Приморское городское поселение» </t>
  </si>
  <si>
    <t xml:space="preserve">подпрограмма «Развитие физической культуры и спорта в МО "Приморское городское поселение» </t>
  </si>
  <si>
    <t>0707, 0801, 1101</t>
  </si>
  <si>
    <t>Муниципальная программа «Развитие автомобильных дорог на территории МО «Приморское городское поселение»</t>
  </si>
  <si>
    <t>0309, 0310, 0409</t>
  </si>
  <si>
    <t>9 месяцев</t>
  </si>
  <si>
    <t xml:space="preserve">подпрограмма «Библиотечное обслуживание населения в МО «Приморское городское поселение» </t>
  </si>
  <si>
    <t>(тыс.рублей)</t>
  </si>
  <si>
    <t>Муниципальная программа «Безопасность МО «Приморское городское поселение», в том числе:</t>
  </si>
  <si>
    <t xml:space="preserve">Данные об исполнении доходной части бюджета </t>
  </si>
  <si>
    <t>муниципального образования "Приморское городское поселение"</t>
  </si>
  <si>
    <t>1 квартал 2020 года</t>
  </si>
  <si>
    <t xml:space="preserve">Приложение 2                                  </t>
  </si>
  <si>
    <t>Данные об исполнении расходной части бюджета</t>
  </si>
  <si>
    <t xml:space="preserve">Приложение 3                                 </t>
  </si>
  <si>
    <t>за 1 квартал 2020 года</t>
  </si>
  <si>
    <t>Расходы, принятые представительным органом власти, с учетом внесенных изменений в установленном порядке на 2020 год</t>
  </si>
  <si>
    <t xml:space="preserve">подпрограмма «Оказание поддержки гражданам, пострадавшим в результате пожара муниципального жилищного фонда в МО «Приморское городское поселение» 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</si>
  <si>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</si>
  <si>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</si>
  <si>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</si>
  <si>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</si>
  <si>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2 02 20000 00 0000 150 </t>
  </si>
  <si>
    <t xml:space="preserve">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</si>
  <si>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</si>
  <si>
    <t xml:space="preserve"> 2 18 60010 13 0000 150</t>
  </si>
  <si>
    <t>Доходы бюджетов городских поселений 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</si>
  <si>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в том числе :</t>
  </si>
  <si>
    <t>Субсидии на строительство и реконструкцию объектов культуры в городских поселениях Ленинградской области</t>
  </si>
  <si>
    <t>Свыше 200%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</si>
</sst>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_-* #,##0.0\ _₽_-;\-* #,##0.0\ _₽_-;_-* &quot;-&quot;?\ _₽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9.5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4" fontId="1" fillId="0" borderId="13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4" fontId="3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" fontId="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left"/>
    </xf>
    <xf numFmtId="4" fontId="3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horizontal="left" wrapText="1"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173" fontId="2" fillId="0" borderId="13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173" fontId="2" fillId="0" borderId="0" xfId="0" applyNumberFormat="1" applyFont="1" applyBorder="1" applyAlignment="1">
      <alignment vertical="top"/>
    </xf>
    <xf numFmtId="173" fontId="10" fillId="0" borderId="0" xfId="0" applyNumberFormat="1" applyFont="1" applyBorder="1" applyAlignment="1">
      <alignment vertical="top"/>
    </xf>
    <xf numFmtId="173" fontId="2" fillId="0" borderId="0" xfId="0" applyNumberFormat="1" applyFont="1" applyBorder="1" applyAlignment="1">
      <alignment vertical="center"/>
    </xf>
    <xf numFmtId="173" fontId="2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173" fontId="9" fillId="33" borderId="13" xfId="57" applyNumberFormat="1" applyFont="1" applyFill="1" applyBorder="1" applyAlignment="1">
      <alignment vertical="top"/>
    </xf>
    <xf numFmtId="173" fontId="10" fillId="33" borderId="0" xfId="0" applyNumberFormat="1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vertical="top" wrapText="1"/>
    </xf>
    <xf numFmtId="173" fontId="2" fillId="33" borderId="13" xfId="0" applyNumberFormat="1" applyFont="1" applyFill="1" applyBorder="1" applyAlignment="1">
      <alignment vertical="top"/>
    </xf>
    <xf numFmtId="173" fontId="2" fillId="33" borderId="0" xfId="0" applyNumberFormat="1" applyFont="1" applyFill="1" applyBorder="1" applyAlignment="1">
      <alignment vertical="top"/>
    </xf>
    <xf numFmtId="49" fontId="0" fillId="33" borderId="13" xfId="0" applyNumberFormat="1" applyFont="1" applyFill="1" applyBorder="1" applyAlignment="1">
      <alignment horizontal="center" vertical="top"/>
    </xf>
    <xf numFmtId="0" fontId="2" fillId="33" borderId="13" xfId="0" applyNumberFormat="1" applyFont="1" applyFill="1" applyBorder="1" applyAlignment="1">
      <alignment vertical="top" wrapText="1"/>
    </xf>
    <xf numFmtId="0" fontId="0" fillId="33" borderId="13" xfId="0" applyNumberFormat="1" applyFont="1" applyFill="1" applyBorder="1" applyAlignment="1">
      <alignment vertical="top" wrapText="1"/>
    </xf>
    <xf numFmtId="173" fontId="0" fillId="33" borderId="13" xfId="0" applyNumberFormat="1" applyFont="1" applyFill="1" applyBorder="1" applyAlignment="1">
      <alignment vertical="top"/>
    </xf>
    <xf numFmtId="173" fontId="0" fillId="33" borderId="0" xfId="0" applyNumberFormat="1" applyFont="1" applyFill="1" applyBorder="1" applyAlignment="1">
      <alignment vertical="top"/>
    </xf>
    <xf numFmtId="173" fontId="11" fillId="33" borderId="0" xfId="0" applyNumberFormat="1" applyFont="1" applyFill="1" applyBorder="1" applyAlignment="1">
      <alignment vertical="top"/>
    </xf>
    <xf numFmtId="0" fontId="0" fillId="33" borderId="0" xfId="0" applyFont="1" applyFill="1" applyAlignment="1">
      <alignment/>
    </xf>
    <xf numFmtId="4" fontId="0" fillId="33" borderId="13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173" fontId="9" fillId="33" borderId="13" xfId="0" applyNumberFormat="1" applyFont="1" applyFill="1" applyBorder="1" applyAlignment="1">
      <alignment vertical="top"/>
    </xf>
    <xf numFmtId="173" fontId="7" fillId="33" borderId="0" xfId="0" applyNumberFormat="1" applyFont="1" applyFill="1" applyBorder="1" applyAlignment="1">
      <alignment vertical="top"/>
    </xf>
    <xf numFmtId="0" fontId="0" fillId="33" borderId="13" xfId="0" applyNumberFormat="1" applyFont="1" applyFill="1" applyBorder="1" applyAlignment="1">
      <alignment horizontal="center" vertical="top"/>
    </xf>
    <xf numFmtId="173" fontId="9" fillId="33" borderId="13" xfId="0" applyNumberFormat="1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0" borderId="13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0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2" fontId="9" fillId="33" borderId="13" xfId="0" applyNumberFormat="1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173" fontId="0" fillId="0" borderId="13" xfId="0" applyNumberFormat="1" applyFont="1" applyBorder="1" applyAlignment="1">
      <alignment vertical="top"/>
    </xf>
    <xf numFmtId="0" fontId="9" fillId="33" borderId="13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right" vertical="top"/>
      <protection/>
    </xf>
    <xf numFmtId="2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177" fontId="9" fillId="0" borderId="0" xfId="0" applyNumberFormat="1" applyFont="1" applyFill="1" applyBorder="1" applyAlignment="1" applyProtection="1">
      <alignment vertical="top"/>
      <protection/>
    </xf>
    <xf numFmtId="177" fontId="12" fillId="0" borderId="0" xfId="0" applyNumberFormat="1" applyFont="1" applyFill="1" applyBorder="1" applyAlignment="1" applyProtection="1">
      <alignment vertical="top"/>
      <protection/>
    </xf>
    <xf numFmtId="43" fontId="12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33" borderId="13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173" fontId="0" fillId="33" borderId="13" xfId="0" applyNumberFormat="1" applyFont="1" applyFill="1" applyBorder="1" applyAlignment="1">
      <alignment horizontal="right" vertical="top" wrapText="1"/>
    </xf>
    <xf numFmtId="173" fontId="0" fillId="33" borderId="13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right"/>
    </xf>
    <xf numFmtId="173" fontId="2" fillId="0" borderId="18" xfId="0" applyNumberFormat="1" applyFont="1" applyFill="1" applyBorder="1" applyAlignment="1">
      <alignment horizontal="right" vertical="center"/>
    </xf>
    <xf numFmtId="173" fontId="2" fillId="0" borderId="18" xfId="0" applyNumberFormat="1" applyFont="1" applyFill="1" applyBorder="1" applyAlignment="1">
      <alignment horizontal="center" vertical="center"/>
    </xf>
    <xf numFmtId="173" fontId="0" fillId="0" borderId="18" xfId="0" applyNumberFormat="1" applyFont="1" applyFill="1" applyBorder="1" applyAlignment="1">
      <alignment horizontal="right" vertical="center"/>
    </xf>
    <xf numFmtId="173" fontId="0" fillId="0" borderId="13" xfId="0" applyNumberFormat="1" applyFont="1" applyFill="1" applyBorder="1" applyAlignment="1">
      <alignment horizontal="center" vertical="center"/>
    </xf>
    <xf numFmtId="173" fontId="0" fillId="0" borderId="13" xfId="0" applyNumberFormat="1" applyFont="1" applyFill="1" applyBorder="1" applyAlignment="1">
      <alignment horizontal="right" vertical="center"/>
    </xf>
    <xf numFmtId="173" fontId="0" fillId="32" borderId="13" xfId="0" applyNumberFormat="1" applyFont="1" applyFill="1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top" wrapText="1"/>
    </xf>
    <xf numFmtId="173" fontId="2" fillId="33" borderId="13" xfId="0" applyNumberFormat="1" applyFont="1" applyFill="1" applyBorder="1" applyAlignment="1">
      <alignment horizontal="right" vertical="top" wrapText="1"/>
    </xf>
    <xf numFmtId="173" fontId="2" fillId="33" borderId="13" xfId="0" applyNumberFormat="1" applyFont="1" applyFill="1" applyBorder="1" applyAlignment="1">
      <alignment horizontal="right" vertical="top"/>
    </xf>
    <xf numFmtId="49" fontId="0" fillId="33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/>
    </xf>
    <xf numFmtId="0" fontId="0" fillId="33" borderId="13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3" xfId="0" applyNumberFormat="1" applyFill="1" applyBorder="1" applyAlignment="1">
      <alignment vertical="top" wrapText="1"/>
    </xf>
    <xf numFmtId="173" fontId="0" fillId="33" borderId="13" xfId="0" applyNumberFormat="1" applyFill="1" applyBorder="1" applyAlignment="1">
      <alignment vertical="top"/>
    </xf>
    <xf numFmtId="173" fontId="0" fillId="33" borderId="13" xfId="0" applyNumberFormat="1" applyFont="1" applyFill="1" applyBorder="1" applyAlignment="1">
      <alignment horizontal="right" vertical="top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zoomScalePageLayoutView="0" workbookViewId="0" topLeftCell="A46">
      <selection activeCell="A11" sqref="A11:D11"/>
    </sheetView>
  </sheetViews>
  <sheetFormatPr defaultColWidth="9.00390625" defaultRowHeight="12.75"/>
  <cols>
    <col min="1" max="1" width="35.25390625" style="0" customWidth="1"/>
    <col min="2" max="2" width="5.875" style="0" customWidth="1"/>
    <col min="3" max="3" width="18.875" style="0" customWidth="1"/>
    <col min="4" max="4" width="12.125" style="0" customWidth="1"/>
    <col min="5" max="5" width="13.25390625" style="0" customWidth="1"/>
    <col min="6" max="6" width="13.00390625" style="0" customWidth="1"/>
  </cols>
  <sheetData>
    <row r="1" spans="4:6" ht="12.75">
      <c r="D1" s="168" t="s">
        <v>56</v>
      </c>
      <c r="E1" s="168"/>
      <c r="F1" s="168"/>
    </row>
    <row r="2" spans="2:6" ht="12.75">
      <c r="B2" s="22"/>
      <c r="D2" s="168" t="s">
        <v>55</v>
      </c>
      <c r="E2" s="168"/>
      <c r="F2" s="168"/>
    </row>
    <row r="3" spans="3:6" ht="12.75">
      <c r="C3" s="22"/>
      <c r="D3" s="168" t="s">
        <v>139</v>
      </c>
      <c r="E3" s="168"/>
      <c r="F3" s="168"/>
    </row>
    <row r="4" spans="3:6" ht="12.75">
      <c r="C4" s="22"/>
      <c r="D4" s="168" t="s">
        <v>140</v>
      </c>
      <c r="E4" s="168"/>
      <c r="F4" s="168"/>
    </row>
    <row r="5" spans="4:6" ht="12.75">
      <c r="D5" s="168" t="s">
        <v>57</v>
      </c>
      <c r="E5" s="168"/>
      <c r="F5" s="168"/>
    </row>
    <row r="6" spans="4:6" ht="12.75">
      <c r="D6" s="168" t="s">
        <v>92</v>
      </c>
      <c r="E6" s="168"/>
      <c r="F6" s="168"/>
    </row>
    <row r="7" spans="4:6" ht="12.75">
      <c r="D7" s="23"/>
      <c r="E7" s="23"/>
      <c r="F7" s="23"/>
    </row>
    <row r="8" spans="1:6" ht="12.75">
      <c r="A8" s="160" t="s">
        <v>21</v>
      </c>
      <c r="B8" s="160"/>
      <c r="C8" s="160"/>
      <c r="D8" s="160"/>
      <c r="E8" s="160"/>
      <c r="F8" s="17" t="s">
        <v>33</v>
      </c>
    </row>
    <row r="9" spans="1:6" ht="12.75">
      <c r="A9" s="21"/>
      <c r="B9" s="160"/>
      <c r="C9" s="160"/>
      <c r="D9" s="21"/>
      <c r="E9" s="21"/>
      <c r="F9" s="29" t="s">
        <v>81</v>
      </c>
    </row>
    <row r="10" spans="1:256" s="20" customFormat="1" ht="12.75">
      <c r="A10" s="163" t="s">
        <v>67</v>
      </c>
      <c r="B10" s="163"/>
      <c r="C10" s="163"/>
      <c r="D10" s="163"/>
      <c r="E10" s="18" t="s">
        <v>34</v>
      </c>
      <c r="F10" s="1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ht="13.5" customHeight="1">
      <c r="A11" s="164" t="s">
        <v>66</v>
      </c>
      <c r="B11" s="165"/>
      <c r="C11" s="165"/>
      <c r="D11" s="165"/>
      <c r="E11" s="18" t="s">
        <v>35</v>
      </c>
      <c r="F11" s="17"/>
    </row>
    <row r="12" spans="1:6" ht="12.75">
      <c r="A12" s="163" t="s">
        <v>37</v>
      </c>
      <c r="B12" s="163"/>
      <c r="C12" s="163"/>
      <c r="D12" s="163"/>
      <c r="E12" s="18" t="s">
        <v>36</v>
      </c>
      <c r="F12" s="17">
        <v>41215508000</v>
      </c>
    </row>
    <row r="13" spans="1:6" ht="12.75">
      <c r="A13" s="166" t="s">
        <v>93</v>
      </c>
      <c r="B13" s="167"/>
      <c r="C13" s="167"/>
      <c r="D13" s="167"/>
      <c r="E13" s="13"/>
      <c r="F13" s="17"/>
    </row>
    <row r="14" spans="1:6" ht="12.75">
      <c r="A14" s="166" t="s">
        <v>94</v>
      </c>
      <c r="B14" s="167"/>
      <c r="C14" s="167"/>
      <c r="D14" s="167"/>
      <c r="E14" s="13"/>
      <c r="F14" s="17">
        <v>383</v>
      </c>
    </row>
    <row r="15" spans="1:6" ht="12.75">
      <c r="A15" s="161"/>
      <c r="B15" s="161"/>
      <c r="C15" s="161"/>
      <c r="D15" s="161"/>
      <c r="E15" s="161"/>
      <c r="F15" s="161"/>
    </row>
    <row r="16" spans="1:256" s="2" customFormat="1" ht="12.75">
      <c r="A16" s="162"/>
      <c r="B16" s="162"/>
      <c r="C16" s="162"/>
      <c r="D16" s="162"/>
      <c r="E16" s="162"/>
      <c r="F16" s="162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6" ht="33.75" customHeight="1">
      <c r="A17" s="27" t="s">
        <v>32</v>
      </c>
      <c r="B17" s="51" t="s">
        <v>30</v>
      </c>
      <c r="C17" s="27" t="s">
        <v>31</v>
      </c>
      <c r="D17" s="27" t="s">
        <v>78</v>
      </c>
      <c r="E17" s="28" t="s">
        <v>22</v>
      </c>
      <c r="F17" s="28" t="s">
        <v>79</v>
      </c>
    </row>
    <row r="18" spans="1:6" ht="12.75">
      <c r="A18" s="42" t="s">
        <v>1</v>
      </c>
      <c r="B18" s="52"/>
      <c r="C18" s="61" t="s">
        <v>0</v>
      </c>
      <c r="D18" s="5">
        <f>D19+D32</f>
        <v>61311000</v>
      </c>
      <c r="E18" s="5">
        <f>E19+E32</f>
        <v>55561703.67</v>
      </c>
      <c r="F18" s="6">
        <f>SUM(D18-E18)</f>
        <v>5749296.329999998</v>
      </c>
    </row>
    <row r="19" spans="1:6" ht="12.75">
      <c r="A19" s="42" t="s">
        <v>24</v>
      </c>
      <c r="B19" s="52"/>
      <c r="C19" s="61"/>
      <c r="D19" s="5">
        <f>D20+D22+D24+D28</f>
        <v>35581300</v>
      </c>
      <c r="E19" s="5">
        <f>E20+E22+E24+E28+E30</f>
        <v>29284596.45</v>
      </c>
      <c r="F19" s="6">
        <f aca="true" t="shared" si="0" ref="F19:F56">SUM(D19-E19)</f>
        <v>6296703.550000001</v>
      </c>
    </row>
    <row r="20" spans="1:6" ht="12.75">
      <c r="A20" s="42" t="s">
        <v>3</v>
      </c>
      <c r="B20" s="53"/>
      <c r="C20" s="62" t="s">
        <v>2</v>
      </c>
      <c r="D20" s="5">
        <f>D21</f>
        <v>21862000</v>
      </c>
      <c r="E20" s="5">
        <f>E21</f>
        <v>15077136.04</v>
      </c>
      <c r="F20" s="6">
        <f t="shared" si="0"/>
        <v>6784863.960000001</v>
      </c>
    </row>
    <row r="21" spans="1:256" s="1" customFormat="1" ht="12.75">
      <c r="A21" s="24" t="s">
        <v>26</v>
      </c>
      <c r="B21" s="52"/>
      <c r="C21" s="63" t="s">
        <v>4</v>
      </c>
      <c r="D21" s="7">
        <v>21862000</v>
      </c>
      <c r="E21" s="7">
        <v>15077136.04</v>
      </c>
      <c r="F21" s="8">
        <f t="shared" si="0"/>
        <v>6784863.960000001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6" ht="12.75">
      <c r="A22" s="42" t="s">
        <v>6</v>
      </c>
      <c r="B22" s="53"/>
      <c r="C22" s="64" t="s">
        <v>5</v>
      </c>
      <c r="D22" s="5">
        <f>D23</f>
        <v>60000</v>
      </c>
      <c r="E22" s="5">
        <f>E23</f>
        <v>268727.67</v>
      </c>
      <c r="F22" s="6">
        <f t="shared" si="0"/>
        <v>-208727.66999999998</v>
      </c>
    </row>
    <row r="23" spans="1:256" s="1" customFormat="1" ht="12.75">
      <c r="A23" s="4" t="s">
        <v>9</v>
      </c>
      <c r="B23" s="52"/>
      <c r="C23" s="63" t="s">
        <v>45</v>
      </c>
      <c r="D23" s="7">
        <v>60000</v>
      </c>
      <c r="E23" s="7">
        <v>268727.67</v>
      </c>
      <c r="F23" s="8">
        <f t="shared" si="0"/>
        <v>-208727.66999999998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6" ht="12.75">
      <c r="A24" s="42" t="s">
        <v>8</v>
      </c>
      <c r="B24" s="53"/>
      <c r="C24" s="64" t="s">
        <v>7</v>
      </c>
      <c r="D24" s="5">
        <f>D25+D26+D27</f>
        <v>13614300</v>
      </c>
      <c r="E24" s="5">
        <f>SUM(E25:E27)</f>
        <v>13845346.43</v>
      </c>
      <c r="F24" s="6">
        <f t="shared" si="0"/>
        <v>-231046.4299999997</v>
      </c>
    </row>
    <row r="25" spans="1:256" s="1" customFormat="1" ht="45">
      <c r="A25" s="31" t="s">
        <v>144</v>
      </c>
      <c r="B25" s="52"/>
      <c r="C25" s="63" t="s">
        <v>46</v>
      </c>
      <c r="D25" s="7">
        <v>1067300</v>
      </c>
      <c r="E25" s="7">
        <v>1516321.39</v>
      </c>
      <c r="F25" s="8">
        <f t="shared" si="0"/>
        <v>-449021.3899999999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" customFormat="1" ht="12.75">
      <c r="A26" s="30" t="s">
        <v>38</v>
      </c>
      <c r="B26" s="52"/>
      <c r="C26" s="63" t="s">
        <v>64</v>
      </c>
      <c r="D26" s="7">
        <v>4151300</v>
      </c>
      <c r="E26" s="7">
        <v>4438478.02</v>
      </c>
      <c r="F26" s="8">
        <f t="shared" si="0"/>
        <v>-287178.01999999955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6" ht="12.75">
      <c r="A27" s="24" t="s">
        <v>27</v>
      </c>
      <c r="B27" s="52"/>
      <c r="C27" s="65" t="s">
        <v>65</v>
      </c>
      <c r="D27" s="7">
        <v>8395700</v>
      </c>
      <c r="E27" s="7">
        <v>7890547.02</v>
      </c>
      <c r="F27" s="8">
        <f t="shared" si="0"/>
        <v>505152.98000000045</v>
      </c>
    </row>
    <row r="28" spans="1:256" s="1" customFormat="1" ht="12" customHeight="1">
      <c r="A28" s="42" t="s">
        <v>17</v>
      </c>
      <c r="B28" s="52"/>
      <c r="C28" s="61" t="s">
        <v>39</v>
      </c>
      <c r="D28" s="5">
        <f>D29</f>
        <v>45000</v>
      </c>
      <c r="E28" s="5">
        <f>E29</f>
        <v>71840</v>
      </c>
      <c r="F28" s="6">
        <f t="shared" si="0"/>
        <v>-26840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" customFormat="1" ht="68.25" customHeight="1">
      <c r="A29" s="31" t="s">
        <v>82</v>
      </c>
      <c r="B29" s="52"/>
      <c r="C29" s="63" t="s">
        <v>40</v>
      </c>
      <c r="D29" s="7">
        <v>45000</v>
      </c>
      <c r="E29" s="7">
        <v>71840</v>
      </c>
      <c r="F29" s="8">
        <f t="shared" si="0"/>
        <v>-26840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" customFormat="1" ht="36" customHeight="1">
      <c r="A30" s="41" t="s">
        <v>87</v>
      </c>
      <c r="B30" s="53"/>
      <c r="C30" s="61" t="s">
        <v>29</v>
      </c>
      <c r="D30" s="5">
        <f>D31</f>
        <v>0</v>
      </c>
      <c r="E30" s="9">
        <f>E31</f>
        <v>21546.31</v>
      </c>
      <c r="F30" s="6">
        <f t="shared" si="0"/>
        <v>-21546.31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" customFormat="1" ht="48.75" customHeight="1">
      <c r="A31" s="37" t="s">
        <v>83</v>
      </c>
      <c r="B31" s="54"/>
      <c r="C31" s="63" t="s">
        <v>47</v>
      </c>
      <c r="D31" s="7">
        <v>0</v>
      </c>
      <c r="E31" s="7">
        <v>21546.31</v>
      </c>
      <c r="F31" s="8">
        <f t="shared" si="0"/>
        <v>-21546.31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" customFormat="1" ht="14.25" customHeight="1">
      <c r="A32" s="42" t="s">
        <v>25</v>
      </c>
      <c r="B32" s="52"/>
      <c r="C32" s="61"/>
      <c r="D32" s="5">
        <f>D33+D36+D38+D41</f>
        <v>25729700</v>
      </c>
      <c r="E32" s="5">
        <f>E33+E36+E38+E41</f>
        <v>26277107.220000003</v>
      </c>
      <c r="F32" s="6">
        <f t="shared" si="0"/>
        <v>-547407.2200000025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6" ht="47.25" customHeight="1">
      <c r="A33" s="36" t="s">
        <v>80</v>
      </c>
      <c r="B33" s="53"/>
      <c r="C33" s="61" t="s">
        <v>10</v>
      </c>
      <c r="D33" s="5">
        <f>D34+D35</f>
        <v>21542900</v>
      </c>
      <c r="E33" s="5">
        <f>E34+E35</f>
        <v>22604102.98</v>
      </c>
      <c r="F33" s="6">
        <f t="shared" si="0"/>
        <v>-1061202.9800000004</v>
      </c>
    </row>
    <row r="34" spans="1:256" s="1" customFormat="1" ht="79.5" customHeight="1">
      <c r="A34" s="37" t="s">
        <v>145</v>
      </c>
      <c r="B34" s="52"/>
      <c r="C34" s="63" t="s">
        <v>48</v>
      </c>
      <c r="D34" s="7">
        <v>19325900</v>
      </c>
      <c r="E34" s="7">
        <v>21307545.28</v>
      </c>
      <c r="F34" s="8">
        <f t="shared" si="0"/>
        <v>-1981645.2800000012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6" ht="69" customHeight="1">
      <c r="A35" s="15" t="s">
        <v>146</v>
      </c>
      <c r="B35" s="54"/>
      <c r="C35" s="66" t="s">
        <v>49</v>
      </c>
      <c r="D35" s="8">
        <v>2217000</v>
      </c>
      <c r="E35" s="8">
        <v>1296557.7</v>
      </c>
      <c r="F35" s="8">
        <f t="shared" si="0"/>
        <v>920442.3</v>
      </c>
    </row>
    <row r="36" spans="1:6" ht="24.75" customHeight="1">
      <c r="A36" s="41" t="s">
        <v>88</v>
      </c>
      <c r="B36" s="54"/>
      <c r="C36" s="67" t="s">
        <v>41</v>
      </c>
      <c r="D36" s="6">
        <f>D37</f>
        <v>413600</v>
      </c>
      <c r="E36" s="6">
        <f>E37</f>
        <v>293761.3</v>
      </c>
      <c r="F36" s="6">
        <f t="shared" si="0"/>
        <v>119838.70000000001</v>
      </c>
    </row>
    <row r="37" spans="1:6" ht="36" customHeight="1">
      <c r="A37" s="31" t="s">
        <v>53</v>
      </c>
      <c r="B37" s="54"/>
      <c r="C37" s="65" t="s">
        <v>52</v>
      </c>
      <c r="D37" s="8">
        <v>413600</v>
      </c>
      <c r="E37" s="8">
        <v>293761.3</v>
      </c>
      <c r="F37" s="8">
        <f t="shared" si="0"/>
        <v>119838.70000000001</v>
      </c>
    </row>
    <row r="38" spans="1:256" s="2" customFormat="1" ht="24.75" customHeight="1">
      <c r="A38" s="14" t="s">
        <v>84</v>
      </c>
      <c r="B38" s="55"/>
      <c r="C38" s="25" t="s">
        <v>11</v>
      </c>
      <c r="D38" s="6">
        <f>D39+D40</f>
        <v>3264400</v>
      </c>
      <c r="E38" s="6">
        <f>E39+E40</f>
        <v>2848648.42</v>
      </c>
      <c r="F38" s="6">
        <f t="shared" si="0"/>
        <v>415751.5800000001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6" ht="78.75" customHeight="1">
      <c r="A39" s="12" t="s">
        <v>147</v>
      </c>
      <c r="B39" s="56"/>
      <c r="C39" s="68" t="s">
        <v>50</v>
      </c>
      <c r="D39" s="8">
        <v>300000</v>
      </c>
      <c r="E39" s="8"/>
      <c r="F39" s="8">
        <f t="shared" si="0"/>
        <v>300000</v>
      </c>
    </row>
    <row r="40" spans="1:6" ht="45" customHeight="1">
      <c r="A40" s="34" t="s">
        <v>58</v>
      </c>
      <c r="B40" s="56"/>
      <c r="C40" s="69" t="s">
        <v>51</v>
      </c>
      <c r="D40" s="7">
        <v>2964400</v>
      </c>
      <c r="E40" s="7">
        <v>2848648.42</v>
      </c>
      <c r="F40" s="8">
        <f t="shared" si="0"/>
        <v>115751.58000000007</v>
      </c>
    </row>
    <row r="41" spans="1:256" s="1" customFormat="1" ht="13.5" customHeight="1">
      <c r="A41" s="10" t="s">
        <v>13</v>
      </c>
      <c r="B41" s="55"/>
      <c r="C41" s="25" t="s">
        <v>12</v>
      </c>
      <c r="D41" s="6">
        <f>D42+D43</f>
        <v>508800</v>
      </c>
      <c r="E41" s="5">
        <f>E42+E43</f>
        <v>530594.52</v>
      </c>
      <c r="F41" s="6">
        <f t="shared" si="0"/>
        <v>-21794.52000000002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" customFormat="1" ht="23.25" customHeight="1">
      <c r="A42" s="38" t="s">
        <v>85</v>
      </c>
      <c r="B42" s="16"/>
      <c r="C42" s="35" t="s">
        <v>44</v>
      </c>
      <c r="D42" s="7">
        <v>0</v>
      </c>
      <c r="E42" s="7">
        <v>-320</v>
      </c>
      <c r="F42" s="8">
        <f t="shared" si="0"/>
        <v>320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" customFormat="1" ht="23.25" customHeight="1">
      <c r="A43" s="34" t="s">
        <v>28</v>
      </c>
      <c r="B43" s="56"/>
      <c r="C43" s="35" t="s">
        <v>43</v>
      </c>
      <c r="D43" s="7">
        <v>508800</v>
      </c>
      <c r="E43" s="7">
        <v>530914.52</v>
      </c>
      <c r="F43" s="8">
        <f t="shared" si="0"/>
        <v>-22114.52000000002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" customFormat="1" ht="45.75" customHeight="1">
      <c r="A44" s="39" t="s">
        <v>89</v>
      </c>
      <c r="B44" s="56"/>
      <c r="C44" s="25" t="s">
        <v>62</v>
      </c>
      <c r="D44" s="5"/>
      <c r="E44" s="5">
        <v>-983.72</v>
      </c>
      <c r="F44" s="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" customFormat="1" ht="48" customHeight="1">
      <c r="A45" s="34" t="s">
        <v>86</v>
      </c>
      <c r="B45" s="56"/>
      <c r="C45" s="35" t="s">
        <v>63</v>
      </c>
      <c r="D45" s="7"/>
      <c r="E45" s="7">
        <v>-983.72</v>
      </c>
      <c r="F45" s="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6" ht="18" customHeight="1">
      <c r="A46" s="40" t="s">
        <v>15</v>
      </c>
      <c r="B46" s="16"/>
      <c r="C46" s="50" t="s">
        <v>14</v>
      </c>
      <c r="D46" s="5">
        <f>D47+D54</f>
        <v>19738068</v>
      </c>
      <c r="E46" s="5">
        <f>E47+E54</f>
        <v>21424173.5</v>
      </c>
      <c r="F46" s="6">
        <f>SUM(D46-E46)</f>
        <v>-1686105.5</v>
      </c>
    </row>
    <row r="47" spans="1:256" s="1" customFormat="1" ht="33" customHeight="1">
      <c r="A47" s="39" t="s">
        <v>90</v>
      </c>
      <c r="B47" s="57"/>
      <c r="C47" s="25" t="s">
        <v>18</v>
      </c>
      <c r="D47" s="5">
        <f>SUM(D48:D52)</f>
        <v>16523368</v>
      </c>
      <c r="E47" s="5">
        <f>SUM(E48:E52)</f>
        <v>16523368</v>
      </c>
      <c r="F47" s="6">
        <f>SUM(F48:F52)</f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" customFormat="1" ht="81.75" customHeight="1">
      <c r="A48" s="44" t="s">
        <v>137</v>
      </c>
      <c r="B48" s="57"/>
      <c r="C48" s="26" t="s">
        <v>141</v>
      </c>
      <c r="D48" s="7">
        <v>14973600</v>
      </c>
      <c r="E48" s="7">
        <v>14973600</v>
      </c>
      <c r="F48" s="8">
        <f t="shared" si="0"/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" customFormat="1" ht="57" customHeight="1">
      <c r="A49" s="45" t="s">
        <v>148</v>
      </c>
      <c r="B49" s="57"/>
      <c r="C49" s="26" t="s">
        <v>142</v>
      </c>
      <c r="D49" s="7">
        <v>444000</v>
      </c>
      <c r="E49" s="7">
        <v>444000</v>
      </c>
      <c r="F49" s="8">
        <f t="shared" si="0"/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" customFormat="1" ht="17.25" customHeight="1">
      <c r="A50" s="45" t="s">
        <v>138</v>
      </c>
      <c r="B50" s="57"/>
      <c r="C50" s="26" t="s">
        <v>143</v>
      </c>
      <c r="D50" s="7">
        <v>380880</v>
      </c>
      <c r="E50" s="7">
        <v>380880</v>
      </c>
      <c r="F50" s="8">
        <f t="shared" si="0"/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6" ht="44.25" customHeight="1">
      <c r="A51" s="34" t="s">
        <v>19</v>
      </c>
      <c r="B51" s="16"/>
      <c r="C51" s="35" t="s">
        <v>152</v>
      </c>
      <c r="D51" s="7">
        <v>393788</v>
      </c>
      <c r="E51" s="7">
        <v>393788</v>
      </c>
      <c r="F51" s="8">
        <f t="shared" si="0"/>
        <v>0</v>
      </c>
    </row>
    <row r="52" spans="1:6" ht="34.5" customHeight="1">
      <c r="A52" s="38" t="s">
        <v>20</v>
      </c>
      <c r="B52" s="16"/>
      <c r="C52" s="35" t="s">
        <v>151</v>
      </c>
      <c r="D52" s="7">
        <v>331100</v>
      </c>
      <c r="E52" s="7">
        <v>331100</v>
      </c>
      <c r="F52" s="8">
        <f t="shared" si="0"/>
        <v>0</v>
      </c>
    </row>
    <row r="53" spans="1:6" ht="21.75" customHeight="1">
      <c r="A53" s="34" t="s">
        <v>54</v>
      </c>
      <c r="B53" s="16"/>
      <c r="C53" s="47" t="s">
        <v>59</v>
      </c>
      <c r="D53" s="7"/>
      <c r="E53" s="7"/>
      <c r="F53" s="8">
        <f t="shared" si="0"/>
        <v>0</v>
      </c>
    </row>
    <row r="54" spans="1:256" s="3" customFormat="1" ht="15.75" customHeight="1">
      <c r="A54" s="39" t="s">
        <v>91</v>
      </c>
      <c r="B54" s="57"/>
      <c r="C54" s="48" t="s">
        <v>60</v>
      </c>
      <c r="D54" s="5">
        <f>D55</f>
        <v>3214700</v>
      </c>
      <c r="E54" s="5">
        <f>E55</f>
        <v>4900805.5</v>
      </c>
      <c r="F54" s="6">
        <f t="shared" si="0"/>
        <v>-1686105.5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" customFormat="1" ht="16.5" customHeight="1">
      <c r="A55" s="34" t="s">
        <v>23</v>
      </c>
      <c r="B55" s="56"/>
      <c r="C55" s="49" t="s">
        <v>61</v>
      </c>
      <c r="D55" s="7">
        <v>3214700</v>
      </c>
      <c r="E55" s="7">
        <v>4900805.5</v>
      </c>
      <c r="F55" s="8">
        <f t="shared" si="0"/>
        <v>-1686105.5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6" ht="18" customHeight="1">
      <c r="A56" s="5" t="s">
        <v>16</v>
      </c>
      <c r="B56" s="58"/>
      <c r="C56" s="35" t="s">
        <v>42</v>
      </c>
      <c r="D56" s="5">
        <f>D18+D46</f>
        <v>81049068</v>
      </c>
      <c r="E56" s="5">
        <f>E18+E44+E46</f>
        <v>76984893.45</v>
      </c>
      <c r="F56" s="6">
        <f t="shared" si="0"/>
        <v>4064174.549999997</v>
      </c>
    </row>
    <row r="57" spans="1:6" ht="12.75">
      <c r="A57" s="11"/>
      <c r="B57" s="59"/>
      <c r="C57" s="59"/>
      <c r="D57" s="11"/>
      <c r="E57" s="11"/>
      <c r="F57" s="11"/>
    </row>
    <row r="58" spans="1:3" ht="12.75">
      <c r="A58" s="46"/>
      <c r="B58" s="60"/>
      <c r="C58" s="60"/>
    </row>
    <row r="59" spans="1:3" ht="12.75">
      <c r="A59" s="46"/>
      <c r="B59" s="60"/>
      <c r="C59" s="60"/>
    </row>
    <row r="60" spans="1:3" ht="12.75">
      <c r="A60" s="46"/>
      <c r="B60" s="60"/>
      <c r="C60" s="60"/>
    </row>
    <row r="61" spans="1:3" ht="12.75">
      <c r="A61" s="46"/>
      <c r="B61" s="60"/>
      <c r="C61" s="60"/>
    </row>
    <row r="62" spans="1:3" ht="12.75">
      <c r="A62" s="46"/>
      <c r="B62" s="60"/>
      <c r="C62" s="60"/>
    </row>
    <row r="63" spans="1:3" ht="12.75">
      <c r="A63" s="46"/>
      <c r="B63" s="60"/>
      <c r="C63" s="60"/>
    </row>
    <row r="64" spans="1:3" ht="12.75">
      <c r="A64" s="46"/>
      <c r="B64" s="60"/>
      <c r="C64" s="60"/>
    </row>
    <row r="65" spans="1:3" ht="12.75">
      <c r="A65" s="46"/>
      <c r="B65" s="60"/>
      <c r="C65" s="60"/>
    </row>
    <row r="66" spans="1:3" ht="12.75">
      <c r="A66" s="46"/>
      <c r="B66" s="60"/>
      <c r="C66" s="60"/>
    </row>
    <row r="67" spans="1:3" ht="12.75">
      <c r="A67" s="46"/>
      <c r="B67" s="60"/>
      <c r="C67" s="60"/>
    </row>
    <row r="68" spans="1:3" ht="12.75">
      <c r="A68" s="46"/>
      <c r="B68" s="60"/>
      <c r="C68" s="60"/>
    </row>
    <row r="69" spans="1:3" ht="12.75">
      <c r="A69" s="46"/>
      <c r="B69" s="60"/>
      <c r="C69" s="60"/>
    </row>
    <row r="70" spans="1:3" ht="12.75">
      <c r="A70" s="46"/>
      <c r="B70" s="60"/>
      <c r="C70" s="60"/>
    </row>
    <row r="71" spans="1:3" ht="12.75">
      <c r="A71" s="46"/>
      <c r="B71" s="60"/>
      <c r="C71" s="60"/>
    </row>
    <row r="72" spans="1:3" ht="12.75">
      <c r="A72" s="46"/>
      <c r="B72" s="60"/>
      <c r="C72" s="60"/>
    </row>
    <row r="73" spans="1:3" ht="12.75">
      <c r="A73" s="46"/>
      <c r="B73" s="60"/>
      <c r="C73" s="60"/>
    </row>
    <row r="74" spans="1:3" ht="12.75">
      <c r="A74" s="46"/>
      <c r="B74" s="60"/>
      <c r="C74" s="60"/>
    </row>
    <row r="75" spans="1:3" ht="12.75">
      <c r="A75" s="46"/>
      <c r="B75" s="60"/>
      <c r="C75" s="60"/>
    </row>
    <row r="76" spans="1:3" ht="12.75">
      <c r="A76" s="46"/>
      <c r="B76" s="60"/>
      <c r="C76" s="60"/>
    </row>
    <row r="77" spans="1:3" ht="12.75">
      <c r="A77" s="46"/>
      <c r="B77" s="60"/>
      <c r="C77" s="60"/>
    </row>
    <row r="78" spans="1:3" ht="12.75">
      <c r="A78" s="46"/>
      <c r="B78" s="60"/>
      <c r="C78" s="60"/>
    </row>
    <row r="79" spans="1:3" ht="12.75">
      <c r="A79" s="46"/>
      <c r="B79" s="60"/>
      <c r="C79" s="60"/>
    </row>
    <row r="80" spans="1:3" ht="12.75">
      <c r="A80" s="46"/>
      <c r="B80" s="60"/>
      <c r="C80" s="60"/>
    </row>
    <row r="81" spans="1:3" ht="12.75">
      <c r="A81" s="46"/>
      <c r="B81" s="60"/>
      <c r="C81" s="60"/>
    </row>
    <row r="82" spans="1:3" ht="12.75">
      <c r="A82" s="46"/>
      <c r="B82" s="60"/>
      <c r="C82" s="60"/>
    </row>
    <row r="83" spans="1:3" ht="12.75">
      <c r="A83" s="46"/>
      <c r="B83" s="60"/>
      <c r="C83" s="60"/>
    </row>
    <row r="84" spans="1:3" ht="12.75">
      <c r="A84" s="46"/>
      <c r="B84" s="60"/>
      <c r="C84" s="60"/>
    </row>
    <row r="85" spans="2:3" ht="12.75">
      <c r="B85" s="60"/>
      <c r="C85" s="60"/>
    </row>
    <row r="86" spans="2:3" ht="12.75">
      <c r="B86" s="60"/>
      <c r="C86" s="60"/>
    </row>
    <row r="87" spans="2:3" ht="12.75">
      <c r="B87" s="60"/>
      <c r="C87" s="60"/>
    </row>
    <row r="88" spans="2:3" ht="12.75">
      <c r="B88" s="60"/>
      <c r="C88" s="60"/>
    </row>
    <row r="89" spans="2:3" ht="12.75">
      <c r="B89" s="60"/>
      <c r="C89" s="60"/>
    </row>
    <row r="90" spans="2:3" ht="12.75">
      <c r="B90" s="60"/>
      <c r="C90" s="60"/>
    </row>
    <row r="91" spans="2:3" ht="12.75">
      <c r="B91" s="60"/>
      <c r="C91" s="60"/>
    </row>
    <row r="92" spans="2:3" ht="12.75">
      <c r="B92" s="60"/>
      <c r="C92" s="60"/>
    </row>
    <row r="93" spans="2:3" ht="12.75">
      <c r="B93" s="60"/>
      <c r="C93" s="60"/>
    </row>
    <row r="94" spans="2:3" ht="12.75">
      <c r="B94" s="60"/>
      <c r="C94" s="60"/>
    </row>
    <row r="95" spans="2:3" ht="12.75">
      <c r="B95" s="60"/>
      <c r="C95" s="60"/>
    </row>
    <row r="96" spans="2:3" ht="12.75">
      <c r="B96" s="60"/>
      <c r="C96" s="60"/>
    </row>
    <row r="97" spans="2:3" ht="12.75">
      <c r="B97" s="60"/>
      <c r="C97" s="60"/>
    </row>
    <row r="98" spans="2:3" ht="12.75">
      <c r="B98" s="60"/>
      <c r="C98" s="60"/>
    </row>
    <row r="99" spans="2:3" ht="12.75">
      <c r="B99" s="60"/>
      <c r="C99" s="60"/>
    </row>
    <row r="100" spans="2:3" ht="12.75">
      <c r="B100" s="60"/>
      <c r="C100" s="60"/>
    </row>
    <row r="101" spans="2:3" ht="12.75">
      <c r="B101" s="60"/>
      <c r="C101" s="60"/>
    </row>
    <row r="102" spans="2:3" ht="12.75">
      <c r="B102" s="60"/>
      <c r="C102" s="60"/>
    </row>
    <row r="103" spans="2:3" ht="12.75">
      <c r="B103" s="60"/>
      <c r="C103" s="60"/>
    </row>
    <row r="104" spans="2:3" ht="12.75">
      <c r="B104" s="60"/>
      <c r="C104" s="60"/>
    </row>
    <row r="105" spans="2:3" ht="12.75">
      <c r="B105" s="60"/>
      <c r="C105" s="60"/>
    </row>
    <row r="106" spans="2:3" ht="12.75">
      <c r="B106" s="60"/>
      <c r="C106" s="60"/>
    </row>
    <row r="107" spans="2:3" ht="12.75">
      <c r="B107" s="60"/>
      <c r="C107" s="60"/>
    </row>
    <row r="108" spans="2:3" ht="12.75">
      <c r="B108" s="60"/>
      <c r="C108" s="60"/>
    </row>
    <row r="109" spans="2:3" ht="12.75">
      <c r="B109" s="60"/>
      <c r="C109" s="60"/>
    </row>
    <row r="110" spans="2:3" ht="12.75">
      <c r="B110" s="60"/>
      <c r="C110" s="60"/>
    </row>
    <row r="111" spans="2:3" ht="12.75">
      <c r="B111" s="60"/>
      <c r="C111" s="60"/>
    </row>
    <row r="112" spans="2:3" ht="12.75">
      <c r="B112" s="60"/>
      <c r="C112" s="60"/>
    </row>
    <row r="113" spans="2:3" ht="12.75">
      <c r="B113" s="60"/>
      <c r="C113" s="60"/>
    </row>
    <row r="114" spans="2:3" ht="12.75">
      <c r="B114" s="60"/>
      <c r="C114" s="60"/>
    </row>
    <row r="115" spans="2:3" ht="12.75">
      <c r="B115" s="60"/>
      <c r="C115" s="60"/>
    </row>
  </sheetData>
  <sheetProtection/>
  <mergeCells count="14">
    <mergeCell ref="D4:F4"/>
    <mergeCell ref="D6:F6"/>
    <mergeCell ref="D1:F1"/>
    <mergeCell ref="D2:F2"/>
    <mergeCell ref="D3:F3"/>
    <mergeCell ref="D5:F5"/>
    <mergeCell ref="A8:E8"/>
    <mergeCell ref="A15:F16"/>
    <mergeCell ref="A10:D10"/>
    <mergeCell ref="A11:D11"/>
    <mergeCell ref="A12:D12"/>
    <mergeCell ref="A13:D13"/>
    <mergeCell ref="A14:D14"/>
    <mergeCell ref="B9:C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SheetLayoutView="100" zoomScalePageLayoutView="0" workbookViewId="0" topLeftCell="A59">
      <selection activeCell="C69" sqref="C69:G70"/>
    </sheetView>
  </sheetViews>
  <sheetFormatPr defaultColWidth="9.00390625" defaultRowHeight="12.75"/>
  <cols>
    <col min="1" max="1" width="23.25390625" style="83" customWidth="1"/>
    <col min="2" max="2" width="49.875" style="153" customWidth="1"/>
    <col min="3" max="3" width="12.625" style="112" customWidth="1"/>
    <col min="4" max="4" width="13.875" style="112" customWidth="1"/>
    <col min="5" max="5" width="13.00390625" style="112" customWidth="1"/>
    <col min="6" max="7" width="12.375" style="112" customWidth="1"/>
    <col min="8" max="8" width="12.625" style="112" hidden="1" customWidth="1"/>
    <col min="9" max="9" width="12.875" style="112" hidden="1" customWidth="1"/>
    <col min="10" max="16384" width="9.125" style="112" customWidth="1"/>
  </cols>
  <sheetData>
    <row r="1" spans="6:7" ht="12.75">
      <c r="F1" s="174" t="s">
        <v>289</v>
      </c>
      <c r="G1" s="174"/>
    </row>
    <row r="2" spans="6:7" ht="12.75">
      <c r="F2" s="174" t="s">
        <v>267</v>
      </c>
      <c r="G2" s="174"/>
    </row>
    <row r="3" spans="1:7" ht="15.75">
      <c r="A3" s="169" t="s">
        <v>320</v>
      </c>
      <c r="B3" s="169"/>
      <c r="C3" s="169"/>
      <c r="D3" s="169"/>
      <c r="E3" s="169"/>
      <c r="F3" s="169"/>
      <c r="G3" s="169"/>
    </row>
    <row r="4" spans="1:7" ht="15.75">
      <c r="A4" s="169" t="s">
        <v>321</v>
      </c>
      <c r="B4" s="169"/>
      <c r="C4" s="169"/>
      <c r="D4" s="169"/>
      <c r="E4" s="169"/>
      <c r="F4" s="169"/>
      <c r="G4" s="169"/>
    </row>
    <row r="5" spans="1:7" ht="15.75">
      <c r="A5" s="169" t="s">
        <v>57</v>
      </c>
      <c r="B5" s="169"/>
      <c r="C5" s="169"/>
      <c r="D5" s="169"/>
      <c r="E5" s="169"/>
      <c r="F5" s="169"/>
      <c r="G5" s="169"/>
    </row>
    <row r="6" spans="1:9" ht="15.75">
      <c r="A6" s="169" t="s">
        <v>322</v>
      </c>
      <c r="B6" s="169"/>
      <c r="C6" s="169"/>
      <c r="D6" s="169"/>
      <c r="E6" s="169"/>
      <c r="F6" s="169"/>
      <c r="G6" s="169"/>
      <c r="H6" s="169"/>
      <c r="I6" s="169"/>
    </row>
    <row r="7" ht="12.75">
      <c r="G7" s="154" t="s">
        <v>318</v>
      </c>
    </row>
    <row r="8" spans="1:9" ht="12.75">
      <c r="A8" s="170" t="s">
        <v>95</v>
      </c>
      <c r="B8" s="170" t="s">
        <v>32</v>
      </c>
      <c r="C8" s="170" t="s">
        <v>242</v>
      </c>
      <c r="D8" s="170"/>
      <c r="E8" s="170" t="s">
        <v>96</v>
      </c>
      <c r="F8" s="170" t="s">
        <v>109</v>
      </c>
      <c r="G8" s="170" t="s">
        <v>97</v>
      </c>
      <c r="H8" s="173"/>
      <c r="I8" s="171"/>
    </row>
    <row r="9" spans="1:9" ht="25.5">
      <c r="A9" s="170"/>
      <c r="B9" s="170"/>
      <c r="C9" s="137" t="s">
        <v>200</v>
      </c>
      <c r="D9" s="137" t="s">
        <v>201</v>
      </c>
      <c r="E9" s="170"/>
      <c r="F9" s="170"/>
      <c r="G9" s="170"/>
      <c r="H9" s="173"/>
      <c r="I9" s="172"/>
    </row>
    <row r="10" spans="1:9" ht="12.75">
      <c r="A10" s="84" t="s">
        <v>185</v>
      </c>
      <c r="B10" s="71" t="s">
        <v>166</v>
      </c>
      <c r="C10" s="72">
        <f>SUM(C11+C23)</f>
        <v>115556.70000000001</v>
      </c>
      <c r="D10" s="72">
        <f>SUM(D11+D23)</f>
        <v>22986.7</v>
      </c>
      <c r="E10" s="72">
        <f>SUM(E11+E23)</f>
        <v>24071.1</v>
      </c>
      <c r="F10" s="72">
        <f>E10/D10*100</f>
        <v>104.71751056045451</v>
      </c>
      <c r="G10" s="72">
        <f>E10/C10*100</f>
        <v>20.830553312789302</v>
      </c>
      <c r="H10" s="79"/>
      <c r="I10" s="80"/>
    </row>
    <row r="11" spans="1:9" s="97" customFormat="1" ht="12.75">
      <c r="A11" s="87"/>
      <c r="B11" s="88" t="s">
        <v>164</v>
      </c>
      <c r="C11" s="89">
        <f>SUM(C12+C14+C16+C18+C21)</f>
        <v>102267.70000000001</v>
      </c>
      <c r="D11" s="89">
        <f>SUM(D12+D14+D16+D18+D21)</f>
        <v>19456.4</v>
      </c>
      <c r="E11" s="89">
        <f>SUM(E12+E14+E16+E18+E21)</f>
        <v>20762.3</v>
      </c>
      <c r="F11" s="89">
        <f aca="true" t="shared" si="0" ref="F11:F29">E11/D11*100</f>
        <v>106.71193026459159</v>
      </c>
      <c r="G11" s="89">
        <f aca="true" t="shared" si="1" ref="G11:G29">E11/C11*100</f>
        <v>20.30191350739285</v>
      </c>
      <c r="H11" s="90"/>
      <c r="I11" s="86"/>
    </row>
    <row r="12" spans="1:9" s="97" customFormat="1" ht="12.75">
      <c r="A12" s="87" t="s">
        <v>186</v>
      </c>
      <c r="B12" s="88" t="s">
        <v>99</v>
      </c>
      <c r="C12" s="89">
        <f>C13</f>
        <v>56395.8</v>
      </c>
      <c r="D12" s="89">
        <f>D13</f>
        <v>11215.9</v>
      </c>
      <c r="E12" s="89">
        <f>E13</f>
        <v>11720.3</v>
      </c>
      <c r="F12" s="89">
        <f t="shared" si="0"/>
        <v>104.4971870291283</v>
      </c>
      <c r="G12" s="89">
        <f t="shared" si="1"/>
        <v>20.78222137109501</v>
      </c>
      <c r="H12" s="90"/>
      <c r="I12" s="86"/>
    </row>
    <row r="13" spans="1:9" s="97" customFormat="1" ht="12.75">
      <c r="A13" s="91" t="s">
        <v>184</v>
      </c>
      <c r="B13" s="155" t="s">
        <v>100</v>
      </c>
      <c r="C13" s="94">
        <v>56395.8</v>
      </c>
      <c r="D13" s="94">
        <v>11215.9</v>
      </c>
      <c r="E13" s="94">
        <v>11720.3</v>
      </c>
      <c r="F13" s="94">
        <f t="shared" si="0"/>
        <v>104.4971870291283</v>
      </c>
      <c r="G13" s="94">
        <f t="shared" si="1"/>
        <v>20.78222137109501</v>
      </c>
      <c r="H13" s="95"/>
      <c r="I13" s="86"/>
    </row>
    <row r="14" spans="1:9" s="97" customFormat="1" ht="25.5">
      <c r="A14" s="87" t="s">
        <v>187</v>
      </c>
      <c r="B14" s="92" t="s">
        <v>176</v>
      </c>
      <c r="C14" s="89">
        <f>C15</f>
        <v>6554.7</v>
      </c>
      <c r="D14" s="89">
        <f>D15</f>
        <v>1310.9</v>
      </c>
      <c r="E14" s="89">
        <f>E15</f>
        <v>1312.2</v>
      </c>
      <c r="F14" s="89">
        <f t="shared" si="0"/>
        <v>100.09916851018383</v>
      </c>
      <c r="G14" s="89">
        <f t="shared" si="1"/>
        <v>20.019222847727587</v>
      </c>
      <c r="H14" s="90"/>
      <c r="I14" s="86"/>
    </row>
    <row r="15" spans="1:9" s="97" customFormat="1" ht="25.5">
      <c r="A15" s="91" t="s">
        <v>188</v>
      </c>
      <c r="B15" s="93" t="s">
        <v>177</v>
      </c>
      <c r="C15" s="94">
        <v>6554.7</v>
      </c>
      <c r="D15" s="94">
        <v>1310.9</v>
      </c>
      <c r="E15" s="94">
        <v>1312.2</v>
      </c>
      <c r="F15" s="94">
        <f t="shared" si="0"/>
        <v>100.09916851018383</v>
      </c>
      <c r="G15" s="94">
        <f t="shared" si="1"/>
        <v>20.019222847727587</v>
      </c>
      <c r="H15" s="95"/>
      <c r="I15" s="86"/>
    </row>
    <row r="16" spans="1:9" s="97" customFormat="1" ht="12.75">
      <c r="A16" s="87" t="s">
        <v>189</v>
      </c>
      <c r="B16" s="92" t="s">
        <v>101</v>
      </c>
      <c r="C16" s="89">
        <f>C17</f>
        <v>368.3</v>
      </c>
      <c r="D16" s="89">
        <f>D17</f>
        <v>73.7</v>
      </c>
      <c r="E16" s="89">
        <f>E17</f>
        <v>14.3</v>
      </c>
      <c r="F16" s="94">
        <f t="shared" si="0"/>
        <v>19.402985074626866</v>
      </c>
      <c r="G16" s="89">
        <f t="shared" si="1"/>
        <v>3.882704317132772</v>
      </c>
      <c r="H16" s="90"/>
      <c r="I16" s="86"/>
    </row>
    <row r="17" spans="1:9" s="97" customFormat="1" ht="12.75">
      <c r="A17" s="91" t="s">
        <v>190</v>
      </c>
      <c r="B17" s="93" t="s">
        <v>9</v>
      </c>
      <c r="C17" s="94">
        <v>368.3</v>
      </c>
      <c r="D17" s="94">
        <v>73.7</v>
      </c>
      <c r="E17" s="94">
        <v>14.3</v>
      </c>
      <c r="F17" s="94">
        <f t="shared" si="0"/>
        <v>19.402985074626866</v>
      </c>
      <c r="G17" s="94">
        <f t="shared" si="1"/>
        <v>3.882704317132772</v>
      </c>
      <c r="H17" s="95"/>
      <c r="I17" s="86"/>
    </row>
    <row r="18" spans="1:9" s="97" customFormat="1" ht="12.75">
      <c r="A18" s="87" t="s">
        <v>191</v>
      </c>
      <c r="B18" s="92" t="s">
        <v>102</v>
      </c>
      <c r="C18" s="89">
        <f>SUM(C19:C20)</f>
        <v>38917.4</v>
      </c>
      <c r="D18" s="89">
        <f>SUM(D19:D20)</f>
        <v>6848</v>
      </c>
      <c r="E18" s="89">
        <f>SUM(E19:E20)</f>
        <v>7702.3</v>
      </c>
      <c r="F18" s="89">
        <f t="shared" si="0"/>
        <v>112.47517523364485</v>
      </c>
      <c r="G18" s="89">
        <f t="shared" si="1"/>
        <v>19.791404358975676</v>
      </c>
      <c r="H18" s="90"/>
      <c r="I18" s="86"/>
    </row>
    <row r="19" spans="1:9" s="97" customFormat="1" ht="12.75">
      <c r="A19" s="91" t="s">
        <v>222</v>
      </c>
      <c r="B19" s="93" t="s">
        <v>223</v>
      </c>
      <c r="C19" s="94">
        <v>2319</v>
      </c>
      <c r="D19" s="94">
        <v>116</v>
      </c>
      <c r="E19" s="94">
        <v>137.7</v>
      </c>
      <c r="F19" s="94">
        <f t="shared" si="0"/>
        <v>118.70689655172413</v>
      </c>
      <c r="G19" s="94">
        <f t="shared" si="1"/>
        <v>5.9379042690815</v>
      </c>
      <c r="H19" s="95"/>
      <c r="I19" s="96"/>
    </row>
    <row r="20" spans="1:9" s="97" customFormat="1" ht="12.75">
      <c r="A20" s="91" t="s">
        <v>192</v>
      </c>
      <c r="B20" s="93" t="s">
        <v>103</v>
      </c>
      <c r="C20" s="94">
        <v>36598.4</v>
      </c>
      <c r="D20" s="94">
        <v>6732</v>
      </c>
      <c r="E20" s="94">
        <v>7564.6</v>
      </c>
      <c r="F20" s="94">
        <f t="shared" si="0"/>
        <v>112.36779560308972</v>
      </c>
      <c r="G20" s="94">
        <f t="shared" si="1"/>
        <v>20.669209582932588</v>
      </c>
      <c r="H20" s="95"/>
      <c r="I20" s="96"/>
    </row>
    <row r="21" spans="1:9" s="97" customFormat="1" ht="12.75">
      <c r="A21" s="87" t="s">
        <v>193</v>
      </c>
      <c r="B21" s="92" t="s">
        <v>104</v>
      </c>
      <c r="C21" s="89">
        <f>SUM(C22)</f>
        <v>31.5</v>
      </c>
      <c r="D21" s="89">
        <f>SUM(D22)</f>
        <v>7.9</v>
      </c>
      <c r="E21" s="89">
        <f>E22</f>
        <v>13.2</v>
      </c>
      <c r="F21" s="89">
        <f t="shared" si="0"/>
        <v>167.0886075949367</v>
      </c>
      <c r="G21" s="89">
        <f t="shared" si="1"/>
        <v>41.9047619047619</v>
      </c>
      <c r="H21" s="90"/>
      <c r="I21" s="86"/>
    </row>
    <row r="22" spans="1:9" s="97" customFormat="1" ht="39" customHeight="1">
      <c r="A22" s="156" t="s">
        <v>224</v>
      </c>
      <c r="B22" s="93" t="s">
        <v>225</v>
      </c>
      <c r="C22" s="94">
        <v>31.5</v>
      </c>
      <c r="D22" s="94">
        <v>7.9</v>
      </c>
      <c r="E22" s="94">
        <v>13.2</v>
      </c>
      <c r="F22" s="94">
        <f t="shared" si="0"/>
        <v>167.0886075949367</v>
      </c>
      <c r="G22" s="94">
        <f t="shared" si="1"/>
        <v>41.9047619047619</v>
      </c>
      <c r="H22" s="95"/>
      <c r="I22" s="86"/>
    </row>
    <row r="23" spans="1:9" s="97" customFormat="1" ht="12.75">
      <c r="A23" s="91"/>
      <c r="B23" s="92" t="s">
        <v>165</v>
      </c>
      <c r="C23" s="89">
        <f>SUM(C24+C27+C35+C30)</f>
        <v>13289</v>
      </c>
      <c r="D23" s="89">
        <f>SUM(D24+D27+D35+D30)</f>
        <v>3530.3</v>
      </c>
      <c r="E23" s="89">
        <f>SUM(E24+E27+E35+E30)</f>
        <v>3308.8</v>
      </c>
      <c r="F23" s="89">
        <f t="shared" si="0"/>
        <v>93.72574568733535</v>
      </c>
      <c r="G23" s="89">
        <f t="shared" si="1"/>
        <v>24.898788471668297</v>
      </c>
      <c r="H23" s="90"/>
      <c r="I23" s="86"/>
    </row>
    <row r="24" spans="1:9" s="97" customFormat="1" ht="38.25">
      <c r="A24" s="87" t="s">
        <v>194</v>
      </c>
      <c r="B24" s="92" t="s">
        <v>105</v>
      </c>
      <c r="C24" s="89">
        <f>SUM(C25:C26)</f>
        <v>7623</v>
      </c>
      <c r="D24" s="89">
        <f>SUM(D25:D26)</f>
        <v>1872.1</v>
      </c>
      <c r="E24" s="89">
        <f>SUM(E25:E26)</f>
        <v>1906.1000000000001</v>
      </c>
      <c r="F24" s="89">
        <f t="shared" si="0"/>
        <v>101.81614230009082</v>
      </c>
      <c r="G24" s="89">
        <f t="shared" si="1"/>
        <v>25.004591368227736</v>
      </c>
      <c r="H24" s="90"/>
      <c r="I24" s="86"/>
    </row>
    <row r="25" spans="1:9" s="97" customFormat="1" ht="89.25">
      <c r="A25" s="91" t="s">
        <v>230</v>
      </c>
      <c r="B25" s="107" t="s">
        <v>183</v>
      </c>
      <c r="C25" s="94">
        <v>7273.1</v>
      </c>
      <c r="D25" s="94">
        <v>1784.6</v>
      </c>
      <c r="E25" s="94">
        <v>1811.7</v>
      </c>
      <c r="F25" s="94">
        <f t="shared" si="0"/>
        <v>101.51854757368599</v>
      </c>
      <c r="G25" s="94">
        <f t="shared" si="1"/>
        <v>24.90959838308287</v>
      </c>
      <c r="H25" s="90"/>
      <c r="I25" s="86"/>
    </row>
    <row r="26" spans="1:9" s="97" customFormat="1" ht="76.5">
      <c r="A26" s="91" t="s">
        <v>202</v>
      </c>
      <c r="B26" s="93" t="s">
        <v>203</v>
      </c>
      <c r="C26" s="94">
        <v>349.9</v>
      </c>
      <c r="D26" s="94">
        <v>87.5</v>
      </c>
      <c r="E26" s="94">
        <v>94.4</v>
      </c>
      <c r="F26" s="94">
        <f t="shared" si="0"/>
        <v>107.8857142857143</v>
      </c>
      <c r="G26" s="94">
        <f t="shared" si="1"/>
        <v>26.97913689625608</v>
      </c>
      <c r="H26" s="95"/>
      <c r="I26" s="86"/>
    </row>
    <row r="27" spans="1:9" s="97" customFormat="1" ht="25.5">
      <c r="A27" s="87" t="s">
        <v>195</v>
      </c>
      <c r="B27" s="92" t="s">
        <v>106</v>
      </c>
      <c r="C27" s="89">
        <f>C28+C29</f>
        <v>4666</v>
      </c>
      <c r="D27" s="89">
        <f>D28+D29</f>
        <v>1608.2</v>
      </c>
      <c r="E27" s="89">
        <f>E28+E29</f>
        <v>1333.2</v>
      </c>
      <c r="F27" s="89">
        <f t="shared" si="0"/>
        <v>82.9001367989056</v>
      </c>
      <c r="G27" s="89">
        <f t="shared" si="1"/>
        <v>28.5726532361766</v>
      </c>
      <c r="H27" s="90"/>
      <c r="I27" s="86"/>
    </row>
    <row r="28" spans="1:9" s="97" customFormat="1" ht="76.5">
      <c r="A28" s="98" t="s">
        <v>196</v>
      </c>
      <c r="B28" s="131" t="s">
        <v>178</v>
      </c>
      <c r="C28" s="94">
        <v>166</v>
      </c>
      <c r="D28" s="94">
        <v>33.2</v>
      </c>
      <c r="E28" s="94">
        <v>1007.9</v>
      </c>
      <c r="F28" s="158" t="s">
        <v>340</v>
      </c>
      <c r="G28" s="158" t="s">
        <v>340</v>
      </c>
      <c r="H28" s="90"/>
      <c r="I28" s="86"/>
    </row>
    <row r="29" spans="1:9" s="97" customFormat="1" ht="38.25">
      <c r="A29" s="98" t="s">
        <v>197</v>
      </c>
      <c r="B29" s="107" t="s">
        <v>179</v>
      </c>
      <c r="C29" s="94">
        <v>4500</v>
      </c>
      <c r="D29" s="94">
        <v>1575</v>
      </c>
      <c r="E29" s="94">
        <v>325.3</v>
      </c>
      <c r="F29" s="94">
        <f t="shared" si="0"/>
        <v>20.653968253968255</v>
      </c>
      <c r="G29" s="94">
        <f t="shared" si="1"/>
        <v>7.228888888888889</v>
      </c>
      <c r="H29" s="90"/>
      <c r="I29" s="86"/>
    </row>
    <row r="30" spans="1:9" s="97" customFormat="1" ht="12.75">
      <c r="A30" s="99" t="s">
        <v>214</v>
      </c>
      <c r="B30" s="108" t="s">
        <v>213</v>
      </c>
      <c r="C30" s="89"/>
      <c r="D30" s="89"/>
      <c r="E30" s="89">
        <f>SUM(E31:E34)</f>
        <v>14.5</v>
      </c>
      <c r="F30" s="89"/>
      <c r="G30" s="89"/>
      <c r="H30" s="95"/>
      <c r="I30" s="86"/>
    </row>
    <row r="31" spans="1:9" s="97" customFormat="1" ht="41.25" customHeight="1">
      <c r="A31" s="91" t="s">
        <v>329</v>
      </c>
      <c r="B31" s="107" t="s">
        <v>330</v>
      </c>
      <c r="C31" s="89"/>
      <c r="D31" s="89"/>
      <c r="E31" s="94">
        <v>4</v>
      </c>
      <c r="F31" s="94"/>
      <c r="G31" s="94"/>
      <c r="H31" s="95"/>
      <c r="I31" s="86"/>
    </row>
    <row r="32" spans="1:9" s="97" customFormat="1" ht="80.25" customHeight="1">
      <c r="A32" s="91" t="s">
        <v>331</v>
      </c>
      <c r="B32" s="107" t="s">
        <v>332</v>
      </c>
      <c r="C32" s="89"/>
      <c r="D32" s="89"/>
      <c r="E32" s="94">
        <v>10.5</v>
      </c>
      <c r="F32" s="89"/>
      <c r="G32" s="89"/>
      <c r="H32" s="95"/>
      <c r="I32" s="86"/>
    </row>
    <row r="33" spans="1:9" s="97" customFormat="1" ht="38.25" hidden="1">
      <c r="A33" s="91" t="s">
        <v>226</v>
      </c>
      <c r="B33" s="107" t="s">
        <v>227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5"/>
      <c r="I33" s="86"/>
    </row>
    <row r="34" spans="1:9" s="97" customFormat="1" ht="30" customHeight="1" hidden="1">
      <c r="A34" s="91" t="s">
        <v>254</v>
      </c>
      <c r="B34" s="107" t="s">
        <v>243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5"/>
      <c r="I34" s="86"/>
    </row>
    <row r="35" spans="1:9" s="97" customFormat="1" ht="12.75">
      <c r="A35" s="87" t="s">
        <v>12</v>
      </c>
      <c r="B35" s="92" t="s">
        <v>107</v>
      </c>
      <c r="C35" s="89">
        <f>SUM(C36:C36)</f>
        <v>1000</v>
      </c>
      <c r="D35" s="89">
        <f>SUM(D36:D36)</f>
        <v>50</v>
      </c>
      <c r="E35" s="89">
        <f>SUM(E36:E36)</f>
        <v>55</v>
      </c>
      <c r="F35" s="89">
        <f>E35/D35*100</f>
        <v>110.00000000000001</v>
      </c>
      <c r="G35" s="89">
        <f>E35/C35*100</f>
        <v>5.5</v>
      </c>
      <c r="H35" s="95"/>
      <c r="I35" s="86"/>
    </row>
    <row r="36" spans="1:9" s="97" customFormat="1" ht="12.75">
      <c r="A36" s="91" t="s">
        <v>204</v>
      </c>
      <c r="B36" s="93" t="s">
        <v>107</v>
      </c>
      <c r="C36" s="94">
        <v>1000</v>
      </c>
      <c r="D36" s="94">
        <v>50</v>
      </c>
      <c r="E36" s="94">
        <v>55</v>
      </c>
      <c r="F36" s="94">
        <f>E36/D36*100</f>
        <v>110.00000000000001</v>
      </c>
      <c r="G36" s="94">
        <f>E36/C36*100</f>
        <v>5.5</v>
      </c>
      <c r="H36" s="95"/>
      <c r="I36" s="86"/>
    </row>
    <row r="37" spans="1:9" s="97" customFormat="1" ht="12.75">
      <c r="A37" s="87" t="s">
        <v>228</v>
      </c>
      <c r="B37" s="92" t="s">
        <v>108</v>
      </c>
      <c r="C37" s="89">
        <f>SUM(C38+C70)</f>
        <v>2759.1</v>
      </c>
      <c r="D37" s="89">
        <f>SUM(D38+D70)</f>
        <v>695.1</v>
      </c>
      <c r="E37" s="89">
        <f>SUM(E38+E68+E70)</f>
        <v>11298</v>
      </c>
      <c r="F37" s="89">
        <f>E37/D37*100</f>
        <v>1625.3776435045318</v>
      </c>
      <c r="G37" s="89">
        <f>E37/C37*100</f>
        <v>409.48135261498317</v>
      </c>
      <c r="H37" s="90"/>
      <c r="I37" s="86"/>
    </row>
    <row r="38" spans="1:9" s="97" customFormat="1" ht="25.5">
      <c r="A38" s="87" t="s">
        <v>198</v>
      </c>
      <c r="B38" s="92" t="s">
        <v>153</v>
      </c>
      <c r="C38" s="89">
        <f>SUM(C39+C58+C65)</f>
        <v>2759.1</v>
      </c>
      <c r="D38" s="89">
        <f>SUM(D39+D58+D65)</f>
        <v>695.1</v>
      </c>
      <c r="E38" s="89">
        <f>SUM(E58+E53)</f>
        <v>11499.3</v>
      </c>
      <c r="F38" s="89">
        <f>E38/D38*100</f>
        <v>1654.337505394907</v>
      </c>
      <c r="G38" s="89">
        <f>E38/C38*100</f>
        <v>416.7772099597695</v>
      </c>
      <c r="H38" s="90"/>
      <c r="I38" s="86"/>
    </row>
    <row r="39" spans="1:9" s="97" customFormat="1" ht="25.5" hidden="1">
      <c r="A39" s="91" t="s">
        <v>235</v>
      </c>
      <c r="B39" s="93" t="s">
        <v>181</v>
      </c>
      <c r="C39" s="100">
        <v>0</v>
      </c>
      <c r="D39" s="100">
        <v>0</v>
      </c>
      <c r="E39" s="100">
        <v>0</v>
      </c>
      <c r="F39" s="100">
        <v>0</v>
      </c>
      <c r="G39" s="85">
        <v>0</v>
      </c>
      <c r="H39" s="101"/>
      <c r="I39" s="86"/>
    </row>
    <row r="40" spans="1:9" s="97" customFormat="1" ht="38.25" hidden="1">
      <c r="A40" s="91" t="s">
        <v>231</v>
      </c>
      <c r="B40" s="93" t="s">
        <v>233</v>
      </c>
      <c r="C40" s="100">
        <v>0</v>
      </c>
      <c r="D40" s="100">
        <v>0</v>
      </c>
      <c r="E40" s="100">
        <v>0</v>
      </c>
      <c r="F40" s="100">
        <v>0</v>
      </c>
      <c r="G40" s="85">
        <v>0</v>
      </c>
      <c r="H40" s="101"/>
      <c r="I40" s="86"/>
    </row>
    <row r="41" spans="1:9" s="97" customFormat="1" ht="38.25" hidden="1">
      <c r="A41" s="91" t="s">
        <v>232</v>
      </c>
      <c r="B41" s="93" t="s">
        <v>234</v>
      </c>
      <c r="C41" s="100">
        <v>0</v>
      </c>
      <c r="D41" s="100">
        <v>0</v>
      </c>
      <c r="E41" s="100">
        <v>0</v>
      </c>
      <c r="F41" s="100">
        <v>0</v>
      </c>
      <c r="G41" s="85">
        <v>0</v>
      </c>
      <c r="H41" s="101"/>
      <c r="I41" s="86"/>
    </row>
    <row r="42" spans="1:9" s="97" customFormat="1" ht="76.5" hidden="1">
      <c r="A42" s="102" t="s">
        <v>236</v>
      </c>
      <c r="B42" s="109" t="s">
        <v>229</v>
      </c>
      <c r="C42" s="103">
        <v>0</v>
      </c>
      <c r="D42" s="103">
        <v>0</v>
      </c>
      <c r="E42" s="103">
        <v>0</v>
      </c>
      <c r="F42" s="100">
        <v>0</v>
      </c>
      <c r="G42" s="100">
        <v>0</v>
      </c>
      <c r="H42" s="95"/>
      <c r="I42" s="86"/>
    </row>
    <row r="43" spans="1:9" s="97" customFormat="1" ht="89.25" hidden="1">
      <c r="A43" s="102" t="s">
        <v>238</v>
      </c>
      <c r="B43" s="109" t="s">
        <v>182</v>
      </c>
      <c r="C43" s="103">
        <v>0</v>
      </c>
      <c r="D43" s="103">
        <v>0</v>
      </c>
      <c r="E43" s="103">
        <v>0</v>
      </c>
      <c r="F43" s="100">
        <v>0</v>
      </c>
      <c r="G43" s="100">
        <v>0</v>
      </c>
      <c r="H43" s="95"/>
      <c r="I43" s="86"/>
    </row>
    <row r="44" spans="1:9" s="97" customFormat="1" ht="25.5" hidden="1">
      <c r="A44" s="117"/>
      <c r="B44" s="93" t="s">
        <v>255</v>
      </c>
      <c r="C44" s="103">
        <v>0</v>
      </c>
      <c r="D44" s="100">
        <v>0</v>
      </c>
      <c r="E44" s="100">
        <v>0</v>
      </c>
      <c r="F44" s="100">
        <v>0</v>
      </c>
      <c r="G44" s="100">
        <v>0</v>
      </c>
      <c r="H44" s="101"/>
      <c r="I44" s="86"/>
    </row>
    <row r="45" spans="1:9" s="97" customFormat="1" ht="51" hidden="1">
      <c r="A45" s="117"/>
      <c r="B45" s="93" t="s">
        <v>256</v>
      </c>
      <c r="C45" s="103">
        <v>0</v>
      </c>
      <c r="D45" s="100">
        <v>0</v>
      </c>
      <c r="E45" s="100">
        <v>0</v>
      </c>
      <c r="F45" s="100">
        <v>0</v>
      </c>
      <c r="G45" s="100">
        <v>0</v>
      </c>
      <c r="H45" s="101"/>
      <c r="I45" s="86"/>
    </row>
    <row r="46" spans="1:9" s="97" customFormat="1" ht="25.5" hidden="1">
      <c r="A46" s="102" t="s">
        <v>237</v>
      </c>
      <c r="B46" s="106" t="s">
        <v>240</v>
      </c>
      <c r="C46" s="103">
        <v>0</v>
      </c>
      <c r="D46" s="103">
        <f>SUM(D47)</f>
        <v>0</v>
      </c>
      <c r="E46" s="103">
        <f>SUM(E47)</f>
        <v>0</v>
      </c>
      <c r="F46" s="100">
        <v>0</v>
      </c>
      <c r="G46" s="100">
        <v>0</v>
      </c>
      <c r="H46" s="95"/>
      <c r="I46" s="86"/>
    </row>
    <row r="47" spans="1:9" s="97" customFormat="1" ht="51" hidden="1">
      <c r="A47" s="102" t="s">
        <v>239</v>
      </c>
      <c r="B47" s="105" t="s">
        <v>241</v>
      </c>
      <c r="C47" s="103">
        <v>0</v>
      </c>
      <c r="D47" s="100">
        <v>0</v>
      </c>
      <c r="E47" s="100">
        <v>0</v>
      </c>
      <c r="F47" s="100">
        <v>0</v>
      </c>
      <c r="G47" s="100">
        <v>0</v>
      </c>
      <c r="H47" s="95"/>
      <c r="I47" s="86"/>
    </row>
    <row r="48" spans="1:9" s="97" customFormat="1" ht="12.75" hidden="1">
      <c r="A48" s="136" t="s">
        <v>246</v>
      </c>
      <c r="B48" s="104" t="s">
        <v>205</v>
      </c>
      <c r="C48" s="100">
        <v>0</v>
      </c>
      <c r="D48" s="100">
        <v>0</v>
      </c>
      <c r="E48" s="100">
        <v>0</v>
      </c>
      <c r="F48" s="116">
        <v>0</v>
      </c>
      <c r="G48" s="116">
        <v>0</v>
      </c>
      <c r="H48" s="95"/>
      <c r="I48" s="86"/>
    </row>
    <row r="49" spans="1:9" s="97" customFormat="1" ht="12.75" hidden="1">
      <c r="A49" s="136" t="s">
        <v>247</v>
      </c>
      <c r="B49" s="107" t="s">
        <v>206</v>
      </c>
      <c r="C49" s="94">
        <v>0</v>
      </c>
      <c r="D49" s="94">
        <v>0</v>
      </c>
      <c r="E49" s="94">
        <v>0</v>
      </c>
      <c r="F49" s="116">
        <v>0</v>
      </c>
      <c r="G49" s="116">
        <v>0</v>
      </c>
      <c r="H49" s="95"/>
      <c r="I49" s="86"/>
    </row>
    <row r="50" spans="1:9" s="97" customFormat="1" ht="38.25" hidden="1">
      <c r="A50" s="117"/>
      <c r="B50" s="93" t="s">
        <v>257</v>
      </c>
      <c r="C50" s="103">
        <v>0</v>
      </c>
      <c r="D50" s="100">
        <v>0</v>
      </c>
      <c r="E50" s="100">
        <v>0</v>
      </c>
      <c r="F50" s="100">
        <v>0</v>
      </c>
      <c r="G50" s="85">
        <v>0</v>
      </c>
      <c r="H50" s="101"/>
      <c r="I50" s="86"/>
    </row>
    <row r="51" spans="1:9" s="97" customFormat="1" ht="76.5" hidden="1">
      <c r="A51" s="117"/>
      <c r="B51" s="93" t="s">
        <v>258</v>
      </c>
      <c r="C51" s="103">
        <v>0</v>
      </c>
      <c r="D51" s="100">
        <v>0</v>
      </c>
      <c r="E51" s="100">
        <v>0</v>
      </c>
      <c r="F51" s="100">
        <v>0</v>
      </c>
      <c r="G51" s="85">
        <v>0</v>
      </c>
      <c r="H51" s="101"/>
      <c r="I51" s="86"/>
    </row>
    <row r="52" spans="1:9" s="97" customFormat="1" ht="38.25" hidden="1">
      <c r="A52" s="117"/>
      <c r="B52" s="93" t="s">
        <v>259</v>
      </c>
      <c r="C52" s="103">
        <v>0</v>
      </c>
      <c r="D52" s="100">
        <v>0</v>
      </c>
      <c r="E52" s="100">
        <v>0</v>
      </c>
      <c r="F52" s="116">
        <v>0</v>
      </c>
      <c r="G52" s="116">
        <v>0</v>
      </c>
      <c r="H52" s="101"/>
      <c r="I52" s="86"/>
    </row>
    <row r="53" spans="1:9" s="97" customFormat="1" ht="25.5">
      <c r="A53" s="91" t="s">
        <v>333</v>
      </c>
      <c r="B53" s="93" t="s">
        <v>181</v>
      </c>
      <c r="C53" s="94"/>
      <c r="D53" s="94"/>
      <c r="E53" s="94">
        <f>SUM(E54)</f>
        <v>10814.9</v>
      </c>
      <c r="F53" s="116"/>
      <c r="G53" s="116"/>
      <c r="H53" s="90"/>
      <c r="I53" s="86"/>
    </row>
    <row r="54" spans="1:9" s="97" customFormat="1" ht="38.25">
      <c r="A54" s="117" t="s">
        <v>231</v>
      </c>
      <c r="B54" s="93" t="s">
        <v>233</v>
      </c>
      <c r="C54" s="94"/>
      <c r="D54" s="94"/>
      <c r="E54" s="100">
        <f>SUM(E55)</f>
        <v>10814.9</v>
      </c>
      <c r="F54" s="94"/>
      <c r="G54" s="94"/>
      <c r="H54" s="101"/>
      <c r="I54" s="86"/>
    </row>
    <row r="55" spans="1:9" s="97" customFormat="1" ht="38.25">
      <c r="A55" s="91" t="s">
        <v>232</v>
      </c>
      <c r="B55" s="93" t="s">
        <v>234</v>
      </c>
      <c r="C55" s="94"/>
      <c r="D55" s="94"/>
      <c r="E55" s="94">
        <f>SUM(E57)</f>
        <v>10814.9</v>
      </c>
      <c r="F55" s="94"/>
      <c r="G55" s="94"/>
      <c r="H55" s="90"/>
      <c r="I55" s="86"/>
    </row>
    <row r="56" spans="1:9" s="97" customFormat="1" ht="12.75">
      <c r="A56" s="91"/>
      <c r="B56" s="93" t="s">
        <v>338</v>
      </c>
      <c r="C56" s="94"/>
      <c r="D56" s="94"/>
      <c r="E56" s="94"/>
      <c r="F56" s="116"/>
      <c r="G56" s="116"/>
      <c r="H56" s="90"/>
      <c r="I56" s="86"/>
    </row>
    <row r="57" spans="1:9" s="97" customFormat="1" ht="38.25">
      <c r="A57" s="91"/>
      <c r="B57" s="157" t="s">
        <v>339</v>
      </c>
      <c r="C57" s="94"/>
      <c r="D57" s="94"/>
      <c r="E57" s="94">
        <v>10814.9</v>
      </c>
      <c r="F57" s="94"/>
      <c r="G57" s="94"/>
      <c r="H57" s="90"/>
      <c r="I57" s="86"/>
    </row>
    <row r="58" spans="1:9" s="97" customFormat="1" ht="25.5">
      <c r="A58" s="91" t="s">
        <v>248</v>
      </c>
      <c r="B58" s="93" t="s">
        <v>171</v>
      </c>
      <c r="C58" s="94">
        <f>SUM(C59+C63)</f>
        <v>2759.1</v>
      </c>
      <c r="D58" s="94">
        <f>SUM(D59+D63)</f>
        <v>695.1</v>
      </c>
      <c r="E58" s="94">
        <f>SUM(E59+E63)</f>
        <v>684.4</v>
      </c>
      <c r="F58" s="116">
        <f aca="true" t="shared" si="2" ref="F58:F64">E58/D58*100</f>
        <v>98.4606531434326</v>
      </c>
      <c r="G58" s="94">
        <f aca="true" t="shared" si="3" ref="G58:G64">E58/C58*100</f>
        <v>24.805190098220432</v>
      </c>
      <c r="H58" s="90"/>
      <c r="I58" s="86"/>
    </row>
    <row r="59" spans="1:9" s="97" customFormat="1" ht="38.25">
      <c r="A59" s="117" t="s">
        <v>249</v>
      </c>
      <c r="B59" s="93" t="s">
        <v>207</v>
      </c>
      <c r="C59" s="103">
        <f>C60</f>
        <v>1914.8999999999999</v>
      </c>
      <c r="D59" s="100">
        <f>SUM(D60)</f>
        <v>484.1</v>
      </c>
      <c r="E59" s="100">
        <f>SUM(E60)</f>
        <v>484</v>
      </c>
      <c r="F59" s="94">
        <f>E59/D59*100</f>
        <v>99.97934311092749</v>
      </c>
      <c r="G59" s="94">
        <f t="shared" si="3"/>
        <v>25.275471303984542</v>
      </c>
      <c r="H59" s="101"/>
      <c r="I59" s="86"/>
    </row>
    <row r="60" spans="1:9" s="97" customFormat="1" ht="38.25">
      <c r="A60" s="117" t="s">
        <v>250</v>
      </c>
      <c r="B60" s="93" t="s">
        <v>219</v>
      </c>
      <c r="C60" s="94">
        <f>SUM(C61:C62)</f>
        <v>1914.8999999999999</v>
      </c>
      <c r="D60" s="100">
        <f>SUM(D61:D62)</f>
        <v>484.1</v>
      </c>
      <c r="E60" s="100">
        <f>E61+E62</f>
        <v>484</v>
      </c>
      <c r="F60" s="94">
        <f>E60/D60*100</f>
        <v>99.97934311092749</v>
      </c>
      <c r="G60" s="94">
        <f t="shared" si="3"/>
        <v>25.275471303984542</v>
      </c>
      <c r="H60" s="95"/>
      <c r="I60" s="86"/>
    </row>
    <row r="61" spans="1:9" s="97" customFormat="1" ht="51">
      <c r="A61" s="117"/>
      <c r="B61" s="93" t="s">
        <v>220</v>
      </c>
      <c r="C61" s="103">
        <v>7.1</v>
      </c>
      <c r="D61" s="94">
        <v>7.1</v>
      </c>
      <c r="E61" s="94">
        <v>7</v>
      </c>
      <c r="F61" s="116">
        <f>E61/D61*100</f>
        <v>98.59154929577466</v>
      </c>
      <c r="G61" s="116">
        <f t="shared" si="3"/>
        <v>98.59154929577466</v>
      </c>
      <c r="H61" s="101"/>
      <c r="I61" s="86"/>
    </row>
    <row r="62" spans="1:9" s="97" customFormat="1" ht="51">
      <c r="A62" s="117"/>
      <c r="B62" s="93" t="s">
        <v>221</v>
      </c>
      <c r="C62" s="103">
        <v>1907.8</v>
      </c>
      <c r="D62" s="94">
        <v>477</v>
      </c>
      <c r="E62" s="94">
        <v>477</v>
      </c>
      <c r="F62" s="116">
        <f t="shared" si="2"/>
        <v>100</v>
      </c>
      <c r="G62" s="116">
        <f t="shared" si="3"/>
        <v>25.002620819792433</v>
      </c>
      <c r="H62" s="101"/>
      <c r="I62" s="86"/>
    </row>
    <row r="63" spans="1:9" s="97" customFormat="1" ht="38.25">
      <c r="A63" s="117" t="s">
        <v>251</v>
      </c>
      <c r="B63" s="110" t="s">
        <v>208</v>
      </c>
      <c r="C63" s="103">
        <f>C64</f>
        <v>844.2</v>
      </c>
      <c r="D63" s="100">
        <f>D64</f>
        <v>211</v>
      </c>
      <c r="E63" s="100">
        <f>E64</f>
        <v>200.4</v>
      </c>
      <c r="F63" s="116">
        <f t="shared" si="2"/>
        <v>94.97630331753555</v>
      </c>
      <c r="G63" s="116">
        <f t="shared" si="3"/>
        <v>23.738450604122246</v>
      </c>
      <c r="H63" s="101"/>
      <c r="I63" s="86"/>
    </row>
    <row r="64" spans="1:9" s="97" customFormat="1" ht="38.25">
      <c r="A64" s="91" t="s">
        <v>252</v>
      </c>
      <c r="B64" s="93" t="s">
        <v>180</v>
      </c>
      <c r="C64" s="94">
        <v>844.2</v>
      </c>
      <c r="D64" s="94">
        <v>211</v>
      </c>
      <c r="E64" s="94">
        <v>200.4</v>
      </c>
      <c r="F64" s="116">
        <f t="shared" si="2"/>
        <v>94.97630331753555</v>
      </c>
      <c r="G64" s="116">
        <f t="shared" si="3"/>
        <v>23.738450604122246</v>
      </c>
      <c r="H64" s="95"/>
      <c r="I64" s="86"/>
    </row>
    <row r="65" spans="1:9" s="97" customFormat="1" ht="12.75" hidden="1">
      <c r="A65" s="91" t="s">
        <v>262</v>
      </c>
      <c r="B65" s="93" t="s">
        <v>263</v>
      </c>
      <c r="C65" s="94">
        <f>SUM(C66)</f>
        <v>0</v>
      </c>
      <c r="D65" s="94">
        <f>SUM(D66)</f>
        <v>0</v>
      </c>
      <c r="E65" s="94">
        <v>0</v>
      </c>
      <c r="F65" s="100">
        <v>0</v>
      </c>
      <c r="G65" s="85">
        <v>0</v>
      </c>
      <c r="H65" s="90"/>
      <c r="I65" s="86"/>
    </row>
    <row r="66" spans="1:9" s="97" customFormat="1" ht="25.5" hidden="1">
      <c r="A66" s="117" t="s">
        <v>264</v>
      </c>
      <c r="B66" s="93" t="s">
        <v>266</v>
      </c>
      <c r="C66" s="103">
        <f>SUM(C67)</f>
        <v>0</v>
      </c>
      <c r="D66" s="103">
        <f>SUM(D67)</f>
        <v>0</v>
      </c>
      <c r="E66" s="103">
        <v>0</v>
      </c>
      <c r="F66" s="100">
        <v>0</v>
      </c>
      <c r="G66" s="85">
        <v>0</v>
      </c>
      <c r="H66" s="101"/>
      <c r="I66" s="86"/>
    </row>
    <row r="67" spans="1:9" s="97" customFormat="1" ht="25.5" hidden="1">
      <c r="A67" s="117" t="s">
        <v>265</v>
      </c>
      <c r="B67" s="93" t="s">
        <v>266</v>
      </c>
      <c r="C67" s="94">
        <f>SUM(C70:C71)</f>
        <v>0</v>
      </c>
      <c r="D67" s="100">
        <f>SUM(D70:D71)</f>
        <v>0</v>
      </c>
      <c r="E67" s="100">
        <v>0</v>
      </c>
      <c r="F67" s="100">
        <v>0</v>
      </c>
      <c r="G67" s="85">
        <v>0</v>
      </c>
      <c r="H67" s="95"/>
      <c r="I67" s="86"/>
    </row>
    <row r="68" spans="1:9" s="97" customFormat="1" ht="53.25" customHeight="1">
      <c r="A68" s="117" t="s">
        <v>334</v>
      </c>
      <c r="B68" s="93" t="s">
        <v>335</v>
      </c>
      <c r="C68" s="94"/>
      <c r="D68" s="100"/>
      <c r="E68" s="100">
        <f>E69</f>
        <v>110.2</v>
      </c>
      <c r="F68" s="100"/>
      <c r="G68" s="85"/>
      <c r="H68" s="95"/>
      <c r="I68" s="86"/>
    </row>
    <row r="69" spans="1:9" s="97" customFormat="1" ht="53.25" customHeight="1">
      <c r="A69" s="117" t="s">
        <v>336</v>
      </c>
      <c r="B69" s="93" t="s">
        <v>337</v>
      </c>
      <c r="C69" s="94"/>
      <c r="D69" s="100"/>
      <c r="E69" s="100">
        <v>110.2</v>
      </c>
      <c r="F69" s="100"/>
      <c r="G69" s="85"/>
      <c r="H69" s="95"/>
      <c r="I69" s="86"/>
    </row>
    <row r="70" spans="1:9" s="97" customFormat="1" ht="38.25">
      <c r="A70" s="117" t="s">
        <v>199</v>
      </c>
      <c r="B70" s="93" t="s">
        <v>209</v>
      </c>
      <c r="C70" s="100"/>
      <c r="D70" s="100"/>
      <c r="E70" s="100">
        <f>E71</f>
        <v>-311.5</v>
      </c>
      <c r="F70" s="100"/>
      <c r="G70" s="85"/>
      <c r="H70" s="101"/>
      <c r="I70" s="86"/>
    </row>
    <row r="71" spans="1:9" s="97" customFormat="1" ht="51">
      <c r="A71" s="117" t="s">
        <v>253</v>
      </c>
      <c r="B71" s="93" t="s">
        <v>210</v>
      </c>
      <c r="C71" s="94"/>
      <c r="D71" s="100"/>
      <c r="E71" s="100">
        <v>-311.5</v>
      </c>
      <c r="F71" s="100"/>
      <c r="G71" s="85"/>
      <c r="H71" s="95"/>
      <c r="I71" s="86"/>
    </row>
    <row r="72" spans="1:9" ht="12.75">
      <c r="A72" s="84"/>
      <c r="B72" s="71" t="s">
        <v>260</v>
      </c>
      <c r="C72" s="82">
        <f>SUM(C10+C37)</f>
        <v>118315.80000000002</v>
      </c>
      <c r="D72" s="82">
        <f>SUM(D10+D37)</f>
        <v>23681.8</v>
      </c>
      <c r="E72" s="82">
        <f>SUM(E10+E37)</f>
        <v>35369.1</v>
      </c>
      <c r="F72" s="82">
        <f>E72/D72*100</f>
        <v>149.35140065366653</v>
      </c>
      <c r="G72" s="82">
        <f>E72/C72*100</f>
        <v>29.893809617988467</v>
      </c>
      <c r="H72" s="81"/>
      <c r="I72" s="80"/>
    </row>
  </sheetData>
  <sheetProtection/>
  <mergeCells count="14">
    <mergeCell ref="B8:B9"/>
    <mergeCell ref="C8:D8"/>
    <mergeCell ref="A3:G3"/>
    <mergeCell ref="A4:G4"/>
    <mergeCell ref="A5:G5"/>
    <mergeCell ref="E8:E9"/>
    <mergeCell ref="I8:I9"/>
    <mergeCell ref="H8:H9"/>
    <mergeCell ref="F1:G1"/>
    <mergeCell ref="F2:G2"/>
    <mergeCell ref="F8:F9"/>
    <mergeCell ref="G8:G9"/>
    <mergeCell ref="A6:I6"/>
    <mergeCell ref="A8:A9"/>
  </mergeCells>
  <printOptions/>
  <pageMargins left="0.8267716535433072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120" zoomScaleSheetLayoutView="120" zoomScalePageLayoutView="0" workbookViewId="0" topLeftCell="A22">
      <selection activeCell="D15" sqref="D15:G15"/>
    </sheetView>
  </sheetViews>
  <sheetFormatPr defaultColWidth="9.00390625" defaultRowHeight="12.75"/>
  <cols>
    <col min="1" max="1" width="14.25390625" style="112" customWidth="1"/>
    <col min="2" max="2" width="36.25390625" style="112" customWidth="1"/>
    <col min="3" max="3" width="13.25390625" style="112" customWidth="1"/>
    <col min="4" max="4" width="13.375" style="112" customWidth="1"/>
    <col min="5" max="5" width="11.375" style="112" customWidth="1"/>
    <col min="6" max="6" width="13.375" style="112" customWidth="1"/>
    <col min="7" max="7" width="12.75390625" style="112" customWidth="1"/>
    <col min="8" max="16384" width="9.125" style="112" customWidth="1"/>
  </cols>
  <sheetData>
    <row r="1" spans="5:7" ht="12.75">
      <c r="E1" s="174" t="s">
        <v>323</v>
      </c>
      <c r="F1" s="174"/>
      <c r="G1" s="174"/>
    </row>
    <row r="2" spans="5:7" ht="12.75">
      <c r="E2" s="174" t="s">
        <v>267</v>
      </c>
      <c r="F2" s="174"/>
      <c r="G2" s="174"/>
    </row>
    <row r="3" spans="1:7" ht="15.75" customHeight="1">
      <c r="A3" s="169" t="s">
        <v>324</v>
      </c>
      <c r="B3" s="169"/>
      <c r="C3" s="169"/>
      <c r="D3" s="169"/>
      <c r="E3" s="169"/>
      <c r="F3" s="169"/>
      <c r="G3" s="169"/>
    </row>
    <row r="4" spans="1:7" ht="15.75" customHeight="1">
      <c r="A4" s="169" t="s">
        <v>321</v>
      </c>
      <c r="B4" s="169"/>
      <c r="C4" s="169"/>
      <c r="D4" s="169"/>
      <c r="E4" s="169"/>
      <c r="F4" s="169"/>
      <c r="G4" s="169"/>
    </row>
    <row r="5" spans="1:7" ht="15.75" customHeight="1">
      <c r="A5" s="169" t="s">
        <v>57</v>
      </c>
      <c r="B5" s="169"/>
      <c r="C5" s="169"/>
      <c r="D5" s="169"/>
      <c r="E5" s="169"/>
      <c r="F5" s="169"/>
      <c r="G5" s="169"/>
    </row>
    <row r="6" spans="1:7" ht="15.75" customHeight="1">
      <c r="A6" s="169" t="s">
        <v>322</v>
      </c>
      <c r="B6" s="169"/>
      <c r="C6" s="169"/>
      <c r="D6" s="169"/>
      <c r="E6" s="169"/>
      <c r="F6" s="169"/>
      <c r="G6" s="169"/>
    </row>
    <row r="7" spans="1:7" ht="12.75">
      <c r="A7" s="111"/>
      <c r="B7" s="111"/>
      <c r="C7" s="111"/>
      <c r="D7" s="111"/>
      <c r="E7" s="111"/>
      <c r="F7" s="111"/>
      <c r="G7" s="140" t="s">
        <v>318</v>
      </c>
    </row>
    <row r="8" spans="1:7" ht="72" customHeight="1">
      <c r="A8" s="175" t="s">
        <v>95</v>
      </c>
      <c r="B8" s="175" t="s">
        <v>32</v>
      </c>
      <c r="C8" s="177" t="s">
        <v>327</v>
      </c>
      <c r="D8" s="178"/>
      <c r="E8" s="175" t="s">
        <v>96</v>
      </c>
      <c r="F8" s="175" t="s">
        <v>109</v>
      </c>
      <c r="G8" s="175" t="s">
        <v>97</v>
      </c>
    </row>
    <row r="9" spans="1:7" ht="38.25">
      <c r="A9" s="176"/>
      <c r="B9" s="176"/>
      <c r="C9" s="113" t="s">
        <v>98</v>
      </c>
      <c r="D9" s="113" t="s">
        <v>110</v>
      </c>
      <c r="E9" s="176"/>
      <c r="F9" s="176"/>
      <c r="G9" s="176"/>
    </row>
    <row r="10" spans="1:7" ht="18" customHeight="1">
      <c r="A10" s="73" t="s">
        <v>111</v>
      </c>
      <c r="B10" s="78" t="s">
        <v>112</v>
      </c>
      <c r="C10" s="141">
        <f>SUM(C11:C16)</f>
        <v>34706.1</v>
      </c>
      <c r="D10" s="141">
        <f>SUM(D11:D16)</f>
        <v>6787.000000000001</v>
      </c>
      <c r="E10" s="141">
        <f>SUM(E11:E16)</f>
        <v>6008.099999999999</v>
      </c>
      <c r="F10" s="142">
        <f>E10/D10*100</f>
        <v>88.52364815087665</v>
      </c>
      <c r="G10" s="142">
        <f>E10/C10*100</f>
        <v>17.31136601346737</v>
      </c>
    </row>
    <row r="11" spans="1:7" ht="51">
      <c r="A11" s="76" t="s">
        <v>113</v>
      </c>
      <c r="B11" s="77" t="s">
        <v>172</v>
      </c>
      <c r="C11" s="143">
        <v>1606</v>
      </c>
      <c r="D11" s="143">
        <v>387.6</v>
      </c>
      <c r="E11" s="143">
        <v>386.2</v>
      </c>
      <c r="F11" s="144">
        <f>E11/D11*100</f>
        <v>99.63880288957687</v>
      </c>
      <c r="G11" s="144">
        <f>E11/C11*100</f>
        <v>24.047322540473225</v>
      </c>
    </row>
    <row r="12" spans="1:7" ht="79.5" customHeight="1">
      <c r="A12" s="76" t="s">
        <v>114</v>
      </c>
      <c r="B12" s="77" t="s">
        <v>173</v>
      </c>
      <c r="C12" s="145">
        <v>26585.1</v>
      </c>
      <c r="D12" s="146">
        <v>5182.6</v>
      </c>
      <c r="E12" s="146">
        <v>5139</v>
      </c>
      <c r="F12" s="144">
        <f aca="true" t="shared" si="0" ref="F12:F42">E12/D12*100</f>
        <v>99.15872342067688</v>
      </c>
      <c r="G12" s="144">
        <f aca="true" t="shared" si="1" ref="G12:G42">E12/C12*100</f>
        <v>19.330376790006433</v>
      </c>
    </row>
    <row r="13" spans="1:7" ht="53.25" customHeight="1">
      <c r="A13" s="76" t="s">
        <v>159</v>
      </c>
      <c r="B13" s="77" t="s">
        <v>160</v>
      </c>
      <c r="C13" s="145">
        <v>437.4</v>
      </c>
      <c r="D13" s="146">
        <v>109.3</v>
      </c>
      <c r="E13" s="146">
        <v>36.5</v>
      </c>
      <c r="F13" s="144">
        <f t="shared" si="0"/>
        <v>33.39432753888381</v>
      </c>
      <c r="G13" s="144">
        <f t="shared" si="1"/>
        <v>8.344764517604023</v>
      </c>
    </row>
    <row r="14" spans="1:7" ht="27" customHeight="1" hidden="1">
      <c r="A14" s="76" t="s">
        <v>244</v>
      </c>
      <c r="B14" s="77" t="s">
        <v>245</v>
      </c>
      <c r="C14" s="145">
        <v>0</v>
      </c>
      <c r="D14" s="146">
        <v>0</v>
      </c>
      <c r="E14" s="146">
        <v>0</v>
      </c>
      <c r="F14" s="144">
        <v>0</v>
      </c>
      <c r="G14" s="144">
        <v>0</v>
      </c>
    </row>
    <row r="15" spans="1:7" ht="12.75">
      <c r="A15" s="76" t="s">
        <v>115</v>
      </c>
      <c r="B15" s="77" t="s">
        <v>163</v>
      </c>
      <c r="C15" s="145">
        <v>1271.1</v>
      </c>
      <c r="D15" s="145"/>
      <c r="E15" s="145"/>
      <c r="F15" s="144"/>
      <c r="G15" s="144"/>
    </row>
    <row r="16" spans="1:7" ht="12.75">
      <c r="A16" s="76" t="s">
        <v>154</v>
      </c>
      <c r="B16" s="77" t="s">
        <v>69</v>
      </c>
      <c r="C16" s="145">
        <v>4806.5</v>
      </c>
      <c r="D16" s="146">
        <v>1107.5</v>
      </c>
      <c r="E16" s="146">
        <v>446.4</v>
      </c>
      <c r="F16" s="144">
        <f t="shared" si="0"/>
        <v>40.306997742663654</v>
      </c>
      <c r="G16" s="144">
        <f t="shared" si="1"/>
        <v>9.28742328097368</v>
      </c>
    </row>
    <row r="17" spans="1:7" ht="12.75">
      <c r="A17" s="74" t="s">
        <v>116</v>
      </c>
      <c r="B17" s="32" t="s">
        <v>117</v>
      </c>
      <c r="C17" s="147">
        <f>C18</f>
        <v>801.5</v>
      </c>
      <c r="D17" s="147">
        <f>D18</f>
        <v>154.9</v>
      </c>
      <c r="E17" s="147">
        <v>154.8</v>
      </c>
      <c r="F17" s="148">
        <f t="shared" si="0"/>
        <v>99.9354422207876</v>
      </c>
      <c r="G17" s="148">
        <f t="shared" si="1"/>
        <v>19.313786650031194</v>
      </c>
    </row>
    <row r="18" spans="1:7" ht="25.5">
      <c r="A18" s="76" t="s">
        <v>118</v>
      </c>
      <c r="B18" s="77" t="s">
        <v>70</v>
      </c>
      <c r="C18" s="145">
        <v>801.5</v>
      </c>
      <c r="D18" s="145">
        <v>154.9</v>
      </c>
      <c r="E18" s="145">
        <v>154.8</v>
      </c>
      <c r="F18" s="144">
        <f t="shared" si="0"/>
        <v>99.9354422207876</v>
      </c>
      <c r="G18" s="144">
        <f t="shared" si="1"/>
        <v>19.313786650031194</v>
      </c>
    </row>
    <row r="19" spans="1:7" ht="26.25" customHeight="1">
      <c r="A19" s="74" t="s">
        <v>119</v>
      </c>
      <c r="B19" s="32" t="s">
        <v>120</v>
      </c>
      <c r="C19" s="147">
        <f>C20+C21+C22</f>
        <v>3330</v>
      </c>
      <c r="D19" s="147">
        <f>D20+D21+D22</f>
        <v>550.5</v>
      </c>
      <c r="E19" s="147">
        <f>E20+E21+E22</f>
        <v>510.20000000000005</v>
      </c>
      <c r="F19" s="148">
        <f t="shared" si="0"/>
        <v>92.67938237965487</v>
      </c>
      <c r="G19" s="144">
        <f t="shared" si="1"/>
        <v>15.321321321321324</v>
      </c>
    </row>
    <row r="20" spans="1:7" ht="51">
      <c r="A20" s="76" t="s">
        <v>121</v>
      </c>
      <c r="B20" s="77" t="s">
        <v>174</v>
      </c>
      <c r="C20" s="145">
        <v>758.1</v>
      </c>
      <c r="D20" s="145">
        <v>106.7</v>
      </c>
      <c r="E20" s="145">
        <v>66.9</v>
      </c>
      <c r="F20" s="144">
        <f t="shared" si="0"/>
        <v>62.69915651358951</v>
      </c>
      <c r="G20" s="144">
        <f t="shared" si="1"/>
        <v>8.824693312227938</v>
      </c>
    </row>
    <row r="21" spans="1:7" ht="12.75">
      <c r="A21" s="76" t="s">
        <v>122</v>
      </c>
      <c r="B21" s="77" t="s">
        <v>71</v>
      </c>
      <c r="C21" s="145">
        <v>657</v>
      </c>
      <c r="D21" s="145">
        <v>0</v>
      </c>
      <c r="E21" s="145">
        <v>0</v>
      </c>
      <c r="F21" s="144">
        <v>0</v>
      </c>
      <c r="G21" s="144">
        <f t="shared" si="1"/>
        <v>0</v>
      </c>
    </row>
    <row r="22" spans="1:7" ht="39" customHeight="1">
      <c r="A22" s="76" t="s">
        <v>211</v>
      </c>
      <c r="B22" s="77" t="s">
        <v>212</v>
      </c>
      <c r="C22" s="145">
        <v>1914.9</v>
      </c>
      <c r="D22" s="145">
        <v>443.8</v>
      </c>
      <c r="E22" s="145">
        <v>443.3</v>
      </c>
      <c r="F22" s="144">
        <f>E22/D22*100</f>
        <v>99.88733663812528</v>
      </c>
      <c r="G22" s="144">
        <f t="shared" si="1"/>
        <v>23.150033944331298</v>
      </c>
    </row>
    <row r="23" spans="1:7" ht="12.75">
      <c r="A23" s="74" t="s">
        <v>123</v>
      </c>
      <c r="B23" s="32" t="s">
        <v>124</v>
      </c>
      <c r="C23" s="147">
        <f>SUM(C24:C27)</f>
        <v>17608.8</v>
      </c>
      <c r="D23" s="147">
        <f>D25+D26+D27+D24</f>
        <v>1857.9</v>
      </c>
      <c r="E23" s="147">
        <f>E25+E26+E27</f>
        <v>1857.9</v>
      </c>
      <c r="F23" s="148">
        <f t="shared" si="0"/>
        <v>100</v>
      </c>
      <c r="G23" s="148">
        <f t="shared" si="1"/>
        <v>10.550974512743629</v>
      </c>
    </row>
    <row r="24" spans="1:7" ht="12.75">
      <c r="A24" s="76" t="s">
        <v>125</v>
      </c>
      <c r="B24" s="77" t="s">
        <v>72</v>
      </c>
      <c r="C24" s="145">
        <v>260</v>
      </c>
      <c r="D24" s="145">
        <v>0</v>
      </c>
      <c r="E24" s="145">
        <v>0</v>
      </c>
      <c r="F24" s="144">
        <v>0</v>
      </c>
      <c r="G24" s="144">
        <v>0</v>
      </c>
    </row>
    <row r="25" spans="1:7" ht="12.75">
      <c r="A25" s="76" t="s">
        <v>126</v>
      </c>
      <c r="B25" s="77" t="s">
        <v>73</v>
      </c>
      <c r="C25" s="145">
        <v>2750</v>
      </c>
      <c r="D25" s="145">
        <v>448.5</v>
      </c>
      <c r="E25" s="145">
        <v>448.5</v>
      </c>
      <c r="F25" s="144">
        <f>E25/D25*100</f>
        <v>100</v>
      </c>
      <c r="G25" s="144">
        <f>E25/C25*100</f>
        <v>16.30909090909091</v>
      </c>
    </row>
    <row r="26" spans="1:7" ht="12.75">
      <c r="A26" s="76" t="s">
        <v>168</v>
      </c>
      <c r="B26" s="77" t="s">
        <v>169</v>
      </c>
      <c r="C26" s="145">
        <v>14508.8</v>
      </c>
      <c r="D26" s="145">
        <v>1409.4</v>
      </c>
      <c r="E26" s="145">
        <v>1409.4</v>
      </c>
      <c r="F26" s="144">
        <f t="shared" si="0"/>
        <v>100</v>
      </c>
      <c r="G26" s="144">
        <f t="shared" si="1"/>
        <v>9.714104543449494</v>
      </c>
    </row>
    <row r="27" spans="1:7" ht="30.75" customHeight="1">
      <c r="A27" s="76" t="s">
        <v>150</v>
      </c>
      <c r="B27" s="77" t="s">
        <v>149</v>
      </c>
      <c r="C27" s="145">
        <v>90</v>
      </c>
      <c r="D27" s="145"/>
      <c r="E27" s="145"/>
      <c r="F27" s="144"/>
      <c r="G27" s="144"/>
    </row>
    <row r="28" spans="1:7" ht="12.75">
      <c r="A28" s="74" t="s">
        <v>127</v>
      </c>
      <c r="B28" s="32" t="s">
        <v>128</v>
      </c>
      <c r="C28" s="147">
        <f>C29+C30+C31</f>
        <v>29954.5</v>
      </c>
      <c r="D28" s="147">
        <f>D29+D30+D31</f>
        <v>6781.8</v>
      </c>
      <c r="E28" s="147">
        <f>E29+E30+E31</f>
        <v>6726.8</v>
      </c>
      <c r="F28" s="148">
        <f t="shared" si="0"/>
        <v>99.18900586864844</v>
      </c>
      <c r="G28" s="148">
        <f t="shared" si="1"/>
        <v>22.456726034485637</v>
      </c>
    </row>
    <row r="29" spans="1:7" ht="12.75">
      <c r="A29" s="76" t="s">
        <v>129</v>
      </c>
      <c r="B29" s="77" t="s">
        <v>74</v>
      </c>
      <c r="C29" s="145">
        <v>4740.4</v>
      </c>
      <c r="D29" s="145">
        <v>643</v>
      </c>
      <c r="E29" s="145">
        <v>643</v>
      </c>
      <c r="F29" s="144">
        <f>E29/D29*100</f>
        <v>100</v>
      </c>
      <c r="G29" s="144">
        <f>E29/C29*100</f>
        <v>13.564256180913004</v>
      </c>
    </row>
    <row r="30" spans="1:7" ht="12.75">
      <c r="A30" s="76" t="s">
        <v>130</v>
      </c>
      <c r="B30" s="77" t="s">
        <v>75</v>
      </c>
      <c r="C30" s="145">
        <v>2513.8</v>
      </c>
      <c r="D30" s="145">
        <v>211.5</v>
      </c>
      <c r="E30" s="145">
        <v>156.5</v>
      </c>
      <c r="F30" s="144">
        <f t="shared" si="0"/>
        <v>73.99527186761229</v>
      </c>
      <c r="G30" s="144">
        <f t="shared" si="1"/>
        <v>6.225634497573394</v>
      </c>
    </row>
    <row r="31" spans="1:7" ht="12.75">
      <c r="A31" s="76" t="s">
        <v>131</v>
      </c>
      <c r="B31" s="77" t="s">
        <v>76</v>
      </c>
      <c r="C31" s="145">
        <v>22700.3</v>
      </c>
      <c r="D31" s="145">
        <v>5927.3</v>
      </c>
      <c r="E31" s="145">
        <v>5927.3</v>
      </c>
      <c r="F31" s="144">
        <f t="shared" si="0"/>
        <v>100</v>
      </c>
      <c r="G31" s="144">
        <f t="shared" si="1"/>
        <v>26.111108663762156</v>
      </c>
    </row>
    <row r="32" spans="1:7" ht="12.75">
      <c r="A32" s="74" t="s">
        <v>217</v>
      </c>
      <c r="B32" s="32" t="s">
        <v>216</v>
      </c>
      <c r="C32" s="147">
        <f>C33</f>
        <v>678.6</v>
      </c>
      <c r="D32" s="147">
        <v>7</v>
      </c>
      <c r="E32" s="147">
        <f>E33</f>
        <v>7</v>
      </c>
      <c r="F32" s="148">
        <f t="shared" si="0"/>
        <v>100</v>
      </c>
      <c r="G32" s="148">
        <f>G33</f>
        <v>1.031535514294135</v>
      </c>
    </row>
    <row r="33" spans="1:7" ht="12.75">
      <c r="A33" s="76" t="s">
        <v>215</v>
      </c>
      <c r="B33" s="77" t="s">
        <v>218</v>
      </c>
      <c r="C33" s="145">
        <v>678.6</v>
      </c>
      <c r="D33" s="145">
        <v>7</v>
      </c>
      <c r="E33" s="145">
        <v>7</v>
      </c>
      <c r="F33" s="144">
        <f t="shared" si="0"/>
        <v>100</v>
      </c>
      <c r="G33" s="144">
        <f>E33/C33*100</f>
        <v>1.031535514294135</v>
      </c>
    </row>
    <row r="34" spans="1:7" ht="12.75">
      <c r="A34" s="74" t="s">
        <v>132</v>
      </c>
      <c r="B34" s="32" t="s">
        <v>167</v>
      </c>
      <c r="C34" s="147">
        <f>C35</f>
        <v>140637.2</v>
      </c>
      <c r="D34" s="147">
        <f>D35</f>
        <v>34262.1</v>
      </c>
      <c r="E34" s="147">
        <f>E35</f>
        <v>6952.5</v>
      </c>
      <c r="F34" s="148">
        <f t="shared" si="0"/>
        <v>20.292101184690956</v>
      </c>
      <c r="G34" s="148">
        <f t="shared" si="1"/>
        <v>4.943571117741252</v>
      </c>
    </row>
    <row r="35" spans="1:7" ht="12.75">
      <c r="A35" s="76" t="s">
        <v>133</v>
      </c>
      <c r="B35" s="77" t="s">
        <v>77</v>
      </c>
      <c r="C35" s="145">
        <v>140637.2</v>
      </c>
      <c r="D35" s="145">
        <v>34262.1</v>
      </c>
      <c r="E35" s="145">
        <v>6952.5</v>
      </c>
      <c r="F35" s="144">
        <f t="shared" si="0"/>
        <v>20.292101184690956</v>
      </c>
      <c r="G35" s="144">
        <f t="shared" si="1"/>
        <v>4.943571117741252</v>
      </c>
    </row>
    <row r="36" spans="1:7" ht="12.75">
      <c r="A36" s="74" t="s">
        <v>134</v>
      </c>
      <c r="B36" s="32" t="s">
        <v>135</v>
      </c>
      <c r="C36" s="147">
        <f>SUM(C37:C37)</f>
        <v>1738.1</v>
      </c>
      <c r="D36" s="147">
        <f>SUM(D37:D37)</f>
        <v>301.3</v>
      </c>
      <c r="E36" s="147">
        <f>SUM(E37:E37)</f>
        <v>301.3</v>
      </c>
      <c r="F36" s="148">
        <f t="shared" si="0"/>
        <v>100</v>
      </c>
      <c r="G36" s="148">
        <f t="shared" si="1"/>
        <v>17.33502099994247</v>
      </c>
    </row>
    <row r="37" spans="1:7" ht="12.75">
      <c r="A37" s="76" t="s">
        <v>161</v>
      </c>
      <c r="B37" s="77" t="s">
        <v>162</v>
      </c>
      <c r="C37" s="145">
        <v>1738.1</v>
      </c>
      <c r="D37" s="145">
        <v>301.3</v>
      </c>
      <c r="E37" s="145">
        <v>301.3</v>
      </c>
      <c r="F37" s="144">
        <f t="shared" si="0"/>
        <v>100</v>
      </c>
      <c r="G37" s="144">
        <f t="shared" si="1"/>
        <v>17.33502099994247</v>
      </c>
    </row>
    <row r="38" spans="1:7" ht="12.75">
      <c r="A38" s="75" t="s">
        <v>136</v>
      </c>
      <c r="B38" s="70" t="s">
        <v>156</v>
      </c>
      <c r="C38" s="147">
        <f>SUM(C39)</f>
        <v>10813</v>
      </c>
      <c r="D38" s="147">
        <f>SUM(D39)</f>
        <v>2263.3</v>
      </c>
      <c r="E38" s="147">
        <f>SUM(E39)</f>
        <v>2263.3</v>
      </c>
      <c r="F38" s="148">
        <f t="shared" si="0"/>
        <v>100</v>
      </c>
      <c r="G38" s="148">
        <f t="shared" si="1"/>
        <v>20.931286414501066</v>
      </c>
    </row>
    <row r="39" spans="1:7" ht="12.75">
      <c r="A39" s="114" t="s">
        <v>155</v>
      </c>
      <c r="B39" s="115" t="s">
        <v>170</v>
      </c>
      <c r="C39" s="145">
        <v>10813</v>
      </c>
      <c r="D39" s="145">
        <v>2263.3</v>
      </c>
      <c r="E39" s="145">
        <v>2263.3</v>
      </c>
      <c r="F39" s="144">
        <f t="shared" si="0"/>
        <v>100</v>
      </c>
      <c r="G39" s="144">
        <f t="shared" si="1"/>
        <v>20.931286414501066</v>
      </c>
    </row>
    <row r="40" spans="1:7" ht="24.75" customHeight="1">
      <c r="A40" s="74" t="s">
        <v>157</v>
      </c>
      <c r="B40" s="32" t="s">
        <v>68</v>
      </c>
      <c r="C40" s="147">
        <f>C41</f>
        <v>100</v>
      </c>
      <c r="D40" s="147"/>
      <c r="E40" s="147"/>
      <c r="F40" s="148"/>
      <c r="G40" s="148"/>
    </row>
    <row r="41" spans="1:7" ht="30" customHeight="1">
      <c r="A41" s="76" t="s">
        <v>158</v>
      </c>
      <c r="B41" s="77" t="s">
        <v>175</v>
      </c>
      <c r="C41" s="145">
        <v>100</v>
      </c>
      <c r="D41" s="145"/>
      <c r="E41" s="145"/>
      <c r="F41" s="144"/>
      <c r="G41" s="144"/>
    </row>
    <row r="42" spans="1:7" ht="22.5" customHeight="1">
      <c r="A42" s="43"/>
      <c r="B42" s="33" t="s">
        <v>261</v>
      </c>
      <c r="C42" s="147">
        <f>SUM(C10+C17+C19+C23+C28+C32+C34+C36+C38+C40)</f>
        <v>240367.80000000002</v>
      </c>
      <c r="D42" s="147">
        <f>SUM(D10+D17+D19+D23+D28+D32+D34+D36+D38+D40)</f>
        <v>52965.8</v>
      </c>
      <c r="E42" s="147">
        <f>SUM(E10+E17+E19+E23+E28+E32+E34+E36+E38+E40)</f>
        <v>24781.899999999998</v>
      </c>
      <c r="F42" s="148">
        <f t="shared" si="0"/>
        <v>46.788493707260145</v>
      </c>
      <c r="G42" s="148">
        <f t="shared" si="1"/>
        <v>10.30999160453272</v>
      </c>
    </row>
    <row r="43" spans="3:5" ht="12.75">
      <c r="C43" s="83"/>
      <c r="D43" s="83"/>
      <c r="E43" s="83"/>
    </row>
  </sheetData>
  <sheetProtection/>
  <mergeCells count="12">
    <mergeCell ref="F8:F9"/>
    <mergeCell ref="G8:G9"/>
    <mergeCell ref="A8:A9"/>
    <mergeCell ref="B8:B9"/>
    <mergeCell ref="C8:D8"/>
    <mergeCell ref="E8:E9"/>
    <mergeCell ref="E1:G1"/>
    <mergeCell ref="E2:G2"/>
    <mergeCell ref="A3:G3"/>
    <mergeCell ref="A4:G4"/>
    <mergeCell ref="A5:G5"/>
    <mergeCell ref="A6:G6"/>
  </mergeCells>
  <printOptions/>
  <pageMargins left="1.062992125984252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SheetLayoutView="100" zoomScalePageLayoutView="0" workbookViewId="0" topLeftCell="A22">
      <selection activeCell="G17" sqref="G17"/>
    </sheetView>
  </sheetViews>
  <sheetFormatPr defaultColWidth="9.00390625" defaultRowHeight="12.75"/>
  <cols>
    <col min="1" max="1" width="51.75390625" style="128" customWidth="1"/>
    <col min="2" max="2" width="8.625" style="128" customWidth="1"/>
    <col min="3" max="3" width="12.25390625" style="118" customWidth="1"/>
    <col min="4" max="4" width="11.875" style="118" customWidth="1"/>
    <col min="5" max="5" width="13.25390625" style="120" customWidth="1"/>
    <col min="6" max="6" width="12.625" style="118" customWidth="1"/>
    <col min="7" max="7" width="12.875" style="118" customWidth="1"/>
    <col min="8" max="8" width="16.75390625" style="133" customWidth="1"/>
    <col min="9" max="10" width="18.75390625" style="133" customWidth="1"/>
    <col min="11" max="16384" width="9.125" style="118" customWidth="1"/>
  </cols>
  <sheetData>
    <row r="1" spans="5:7" ht="12" customHeight="1">
      <c r="E1" s="174" t="s">
        <v>325</v>
      </c>
      <c r="F1" s="174"/>
      <c r="G1" s="174"/>
    </row>
    <row r="2" spans="5:7" ht="12.75" customHeight="1">
      <c r="E2" s="174" t="s">
        <v>267</v>
      </c>
      <c r="F2" s="174"/>
      <c r="G2" s="174"/>
    </row>
    <row r="3" spans="5:7" ht="12.75">
      <c r="E3" s="119"/>
      <c r="F3" s="119"/>
      <c r="G3" s="119"/>
    </row>
    <row r="4" spans="1:7" ht="15.75">
      <c r="A4" s="169" t="s">
        <v>268</v>
      </c>
      <c r="B4" s="169"/>
      <c r="C4" s="169"/>
      <c r="D4" s="169"/>
      <c r="E4" s="169"/>
      <c r="F4" s="169"/>
      <c r="G4" s="169"/>
    </row>
    <row r="5" spans="1:7" ht="15.75">
      <c r="A5" s="169" t="s">
        <v>269</v>
      </c>
      <c r="B5" s="169"/>
      <c r="C5" s="169"/>
      <c r="D5" s="169"/>
      <c r="E5" s="169"/>
      <c r="F5" s="169"/>
      <c r="G5" s="169"/>
    </row>
    <row r="6" spans="1:7" ht="15.75">
      <c r="A6" s="169" t="s">
        <v>291</v>
      </c>
      <c r="B6" s="169"/>
      <c r="C6" s="169"/>
      <c r="D6" s="169"/>
      <c r="E6" s="169"/>
      <c r="F6" s="169"/>
      <c r="G6" s="169"/>
    </row>
    <row r="7" spans="1:7" ht="15.75">
      <c r="A7" s="169" t="s">
        <v>326</v>
      </c>
      <c r="B7" s="169"/>
      <c r="C7" s="169"/>
      <c r="D7" s="169"/>
      <c r="E7" s="169"/>
      <c r="F7" s="169"/>
      <c r="G7" s="169"/>
    </row>
    <row r="8" spans="6:7" ht="12.75">
      <c r="F8" s="121"/>
      <c r="G8" s="122"/>
    </row>
    <row r="9" spans="1:7" ht="12.75" customHeight="1">
      <c r="A9" s="129"/>
      <c r="B9" s="129"/>
      <c r="C9" s="124"/>
      <c r="D9" s="124"/>
      <c r="E9" s="174" t="s">
        <v>292</v>
      </c>
      <c r="F9" s="174"/>
      <c r="G9" s="174"/>
    </row>
    <row r="10" spans="1:7" ht="80.25" customHeight="1">
      <c r="A10" s="170" t="s">
        <v>32</v>
      </c>
      <c r="B10" s="175" t="s">
        <v>270</v>
      </c>
      <c r="C10" s="170" t="s">
        <v>327</v>
      </c>
      <c r="D10" s="170"/>
      <c r="E10" s="170" t="s">
        <v>96</v>
      </c>
      <c r="F10" s="177" t="s">
        <v>271</v>
      </c>
      <c r="G10" s="170" t="s">
        <v>272</v>
      </c>
    </row>
    <row r="11" spans="1:10" ht="45" customHeight="1">
      <c r="A11" s="170"/>
      <c r="B11" s="179"/>
      <c r="C11" s="137" t="s">
        <v>200</v>
      </c>
      <c r="D11" s="137" t="s">
        <v>201</v>
      </c>
      <c r="E11" s="170"/>
      <c r="F11" s="177"/>
      <c r="G11" s="170"/>
      <c r="H11" s="135" t="s">
        <v>200</v>
      </c>
      <c r="I11" s="135" t="s">
        <v>316</v>
      </c>
      <c r="J11" s="135" t="s">
        <v>96</v>
      </c>
    </row>
    <row r="12" spans="1:10" s="123" customFormat="1" ht="12.75" customHeight="1">
      <c r="A12" s="132" t="s">
        <v>273</v>
      </c>
      <c r="B12" s="149"/>
      <c r="C12" s="150">
        <f>SUM(C13+C14+C17+C20+C21+C25+C28+C30)</f>
        <v>201328</v>
      </c>
      <c r="D12" s="150">
        <f>SUM(D13+D14+D17+D20+D21+D25+D28+D30)</f>
        <v>45248.9</v>
      </c>
      <c r="E12" s="150">
        <f>SUM(E13+E14+E17+E20+E21+E25+E28+E30)</f>
        <v>17939.3</v>
      </c>
      <c r="F12" s="151">
        <f>E12/D12*100</f>
        <v>39.6458256443803</v>
      </c>
      <c r="G12" s="151">
        <f>E12/C12*100</f>
        <v>8.910484383692282</v>
      </c>
      <c r="H12" s="134">
        <f>SUM(H13+H14+H17+H20+H21+H25+H28+H30)</f>
        <v>201328035.1</v>
      </c>
      <c r="I12" s="134">
        <f>SUM(I13+I14+I17+I20+I21+I25+I28+I30)</f>
        <v>45248956.03</v>
      </c>
      <c r="J12" s="134">
        <f>SUM(J13+J14+J17+J20+J21+J25+J28+J30)</f>
        <v>17939340.450000003</v>
      </c>
    </row>
    <row r="13" spans="1:10" ht="27.75" customHeight="1">
      <c r="A13" s="131" t="s">
        <v>290</v>
      </c>
      <c r="B13" s="152" t="s">
        <v>154</v>
      </c>
      <c r="C13" s="138">
        <v>803.6</v>
      </c>
      <c r="D13" s="139">
        <v>115.8</v>
      </c>
      <c r="E13" s="139">
        <v>115.8</v>
      </c>
      <c r="F13" s="139">
        <f aca="true" t="shared" si="0" ref="F13:F54">E13/D13*100</f>
        <v>100</v>
      </c>
      <c r="G13" s="139">
        <f aca="true" t="shared" si="1" ref="G13:G54">E13/C13*100</f>
        <v>14.41015430562469</v>
      </c>
      <c r="H13" s="133">
        <v>803600</v>
      </c>
      <c r="I13" s="133">
        <v>115834</v>
      </c>
      <c r="J13" s="133">
        <v>115834</v>
      </c>
    </row>
    <row r="14" spans="1:10" ht="41.25" customHeight="1">
      <c r="A14" s="131" t="s">
        <v>319</v>
      </c>
      <c r="B14" s="152" t="s">
        <v>315</v>
      </c>
      <c r="C14" s="138">
        <f>C15+C16</f>
        <v>1862.6</v>
      </c>
      <c r="D14" s="138">
        <f>D15+D16</f>
        <v>130.7</v>
      </c>
      <c r="E14" s="138">
        <f>E15+E16</f>
        <v>130.7</v>
      </c>
      <c r="F14" s="138">
        <f>F15</f>
        <v>100</v>
      </c>
      <c r="G14" s="139">
        <f>E14/C14*100</f>
        <v>7.017072908837109</v>
      </c>
      <c r="H14" s="133">
        <v>1862600</v>
      </c>
      <c r="I14" s="133">
        <v>130655</v>
      </c>
      <c r="J14" s="133">
        <v>130655</v>
      </c>
    </row>
    <row r="15" spans="1:10" ht="80.25" customHeight="1">
      <c r="A15" s="131" t="s">
        <v>293</v>
      </c>
      <c r="B15" s="152" t="s">
        <v>298</v>
      </c>
      <c r="C15" s="138">
        <v>1176.1</v>
      </c>
      <c r="D15" s="139">
        <v>47</v>
      </c>
      <c r="E15" s="139">
        <v>47</v>
      </c>
      <c r="F15" s="139">
        <f t="shared" si="0"/>
        <v>100</v>
      </c>
      <c r="G15" s="139">
        <f>E15/C15*100</f>
        <v>3.9962588215287815</v>
      </c>
      <c r="H15" s="133">
        <v>1176100</v>
      </c>
      <c r="I15" s="133">
        <v>47000</v>
      </c>
      <c r="J15" s="133">
        <v>47000</v>
      </c>
    </row>
    <row r="16" spans="1:10" ht="40.5" customHeight="1">
      <c r="A16" s="131" t="s">
        <v>294</v>
      </c>
      <c r="B16" s="152" t="s">
        <v>168</v>
      </c>
      <c r="C16" s="138">
        <v>686.5</v>
      </c>
      <c r="D16" s="139">
        <v>83.7</v>
      </c>
      <c r="E16" s="139">
        <v>83.7</v>
      </c>
      <c r="F16" s="139">
        <f t="shared" si="0"/>
        <v>100</v>
      </c>
      <c r="G16" s="139">
        <f t="shared" si="1"/>
        <v>12.192279679533868</v>
      </c>
      <c r="H16" s="133">
        <v>686500</v>
      </c>
      <c r="I16" s="133">
        <v>83655</v>
      </c>
      <c r="J16" s="133">
        <v>83655</v>
      </c>
    </row>
    <row r="17" spans="1:10" ht="40.5" customHeight="1">
      <c r="A17" s="131" t="s">
        <v>307</v>
      </c>
      <c r="B17" s="152" t="s">
        <v>301</v>
      </c>
      <c r="C17" s="138">
        <f>C18+C19</f>
        <v>3100</v>
      </c>
      <c r="D17" s="138">
        <f>D18+D19</f>
        <v>448.5</v>
      </c>
      <c r="E17" s="138">
        <f>E18+E19</f>
        <v>448.5</v>
      </c>
      <c r="F17" s="138">
        <f>F18+F19</f>
        <v>100</v>
      </c>
      <c r="G17" s="139">
        <f t="shared" si="1"/>
        <v>14.467741935483872</v>
      </c>
      <c r="H17" s="133">
        <v>3100000</v>
      </c>
      <c r="I17" s="133">
        <v>448525</v>
      </c>
      <c r="J17" s="133">
        <v>448524.59</v>
      </c>
    </row>
    <row r="18" spans="1:8" ht="26.25" customHeight="1">
      <c r="A18" s="131" t="s">
        <v>296</v>
      </c>
      <c r="B18" s="152" t="s">
        <v>125</v>
      </c>
      <c r="C18" s="138">
        <v>260</v>
      </c>
      <c r="D18" s="139">
        <v>0</v>
      </c>
      <c r="E18" s="139">
        <v>0</v>
      </c>
      <c r="F18" s="139">
        <v>0</v>
      </c>
      <c r="G18" s="139">
        <f t="shared" si="1"/>
        <v>0</v>
      </c>
      <c r="H18" s="133">
        <v>260000</v>
      </c>
    </row>
    <row r="19" spans="1:10" ht="42.75" customHeight="1">
      <c r="A19" s="131" t="s">
        <v>295</v>
      </c>
      <c r="B19" s="152" t="s">
        <v>297</v>
      </c>
      <c r="C19" s="138">
        <v>2840</v>
      </c>
      <c r="D19" s="139">
        <v>448.5</v>
      </c>
      <c r="E19" s="139">
        <v>448.5</v>
      </c>
      <c r="F19" s="139">
        <f t="shared" si="0"/>
        <v>100</v>
      </c>
      <c r="G19" s="139">
        <f t="shared" si="1"/>
        <v>15.792253521126762</v>
      </c>
      <c r="H19" s="133">
        <v>2840000</v>
      </c>
      <c r="I19" s="133">
        <v>448525</v>
      </c>
      <c r="J19" s="133">
        <v>448524.59</v>
      </c>
    </row>
    <row r="20" spans="1:10" ht="27.75" customHeight="1">
      <c r="A20" s="131" t="s">
        <v>314</v>
      </c>
      <c r="B20" s="152" t="s">
        <v>168</v>
      </c>
      <c r="C20" s="138">
        <v>13822.3</v>
      </c>
      <c r="D20" s="139">
        <v>1325.7</v>
      </c>
      <c r="E20" s="139">
        <v>1325.7</v>
      </c>
      <c r="F20" s="139">
        <f t="shared" si="0"/>
        <v>100</v>
      </c>
      <c r="G20" s="139">
        <f t="shared" si="1"/>
        <v>9.591023201637935</v>
      </c>
      <c r="H20" s="133">
        <v>13822280</v>
      </c>
      <c r="I20" s="133">
        <v>1325746.85</v>
      </c>
      <c r="J20" s="133">
        <v>1325746.85</v>
      </c>
    </row>
    <row r="21" spans="1:10" ht="40.5" customHeight="1">
      <c r="A21" s="131" t="s">
        <v>308</v>
      </c>
      <c r="B21" s="152" t="s">
        <v>129</v>
      </c>
      <c r="C21" s="138">
        <f>C22+C23+C24</f>
        <v>4740.4</v>
      </c>
      <c r="D21" s="138">
        <v>643</v>
      </c>
      <c r="E21" s="138">
        <v>643</v>
      </c>
      <c r="F21" s="139">
        <f t="shared" si="0"/>
        <v>100</v>
      </c>
      <c r="G21" s="139">
        <f t="shared" si="1"/>
        <v>13.564256180913004</v>
      </c>
      <c r="H21" s="133">
        <v>4740400</v>
      </c>
      <c r="I21" s="133">
        <v>643012.32</v>
      </c>
      <c r="J21" s="133">
        <v>642988.32</v>
      </c>
    </row>
    <row r="22" spans="1:10" ht="27.75" customHeight="1">
      <c r="A22" s="131" t="s">
        <v>302</v>
      </c>
      <c r="B22" s="152" t="s">
        <v>129</v>
      </c>
      <c r="C22" s="138">
        <f>4572.5</f>
        <v>4572.5</v>
      </c>
      <c r="D22" s="139">
        <v>643</v>
      </c>
      <c r="E22" s="139">
        <v>643</v>
      </c>
      <c r="F22" s="139">
        <f t="shared" si="0"/>
        <v>100</v>
      </c>
      <c r="G22" s="139">
        <f t="shared" si="1"/>
        <v>14.062329141607435</v>
      </c>
      <c r="H22" s="133">
        <v>4572500</v>
      </c>
      <c r="I22" s="133">
        <v>643012.32</v>
      </c>
      <c r="J22" s="133">
        <v>642988.32</v>
      </c>
    </row>
    <row r="23" spans="1:10" ht="40.5" customHeight="1">
      <c r="A23" s="131" t="s">
        <v>303</v>
      </c>
      <c r="B23" s="152" t="s">
        <v>129</v>
      </c>
      <c r="C23" s="138">
        <v>100</v>
      </c>
      <c r="D23" s="139">
        <v>0</v>
      </c>
      <c r="E23" s="139">
        <v>0</v>
      </c>
      <c r="F23" s="139">
        <v>0</v>
      </c>
      <c r="G23" s="139">
        <f t="shared" si="1"/>
        <v>0</v>
      </c>
      <c r="H23" s="133">
        <v>100000</v>
      </c>
      <c r="I23" s="133">
        <v>0</v>
      </c>
      <c r="J23" s="133">
        <v>0</v>
      </c>
    </row>
    <row r="24" spans="1:10" ht="51" customHeight="1">
      <c r="A24" s="131" t="s">
        <v>328</v>
      </c>
      <c r="B24" s="152" t="s">
        <v>129</v>
      </c>
      <c r="C24" s="138">
        <v>67.9</v>
      </c>
      <c r="D24" s="139">
        <v>0</v>
      </c>
      <c r="E24" s="139">
        <v>0</v>
      </c>
      <c r="F24" s="139">
        <v>0</v>
      </c>
      <c r="G24" s="139">
        <f t="shared" si="1"/>
        <v>0</v>
      </c>
      <c r="H24" s="133">
        <v>67900</v>
      </c>
      <c r="I24" s="133">
        <v>0</v>
      </c>
      <c r="J24" s="133">
        <v>0</v>
      </c>
    </row>
    <row r="25" spans="1:10" ht="66.75" customHeight="1">
      <c r="A25" s="131" t="s">
        <v>309</v>
      </c>
      <c r="B25" s="152" t="s">
        <v>130</v>
      </c>
      <c r="C25" s="138">
        <f>SUM(C26:C27)</f>
        <v>2170</v>
      </c>
      <c r="D25" s="138">
        <f>SUM(D26:D27)</f>
        <v>125.5</v>
      </c>
      <c r="E25" s="138">
        <f>SUM(E26:E27)</f>
        <v>125.5</v>
      </c>
      <c r="F25" s="139">
        <f t="shared" si="0"/>
        <v>100</v>
      </c>
      <c r="G25" s="139">
        <f t="shared" si="1"/>
        <v>5.783410138248848</v>
      </c>
      <c r="H25" s="133">
        <v>2170000</v>
      </c>
      <c r="I25" s="133">
        <v>125478</v>
      </c>
      <c r="J25" s="133">
        <v>125478</v>
      </c>
    </row>
    <row r="26" spans="1:10" ht="27" customHeight="1">
      <c r="A26" s="131" t="s">
        <v>299</v>
      </c>
      <c r="B26" s="152" t="s">
        <v>130</v>
      </c>
      <c r="C26" s="138">
        <v>2170</v>
      </c>
      <c r="D26" s="139">
        <v>125.5</v>
      </c>
      <c r="E26" s="139">
        <v>125.5</v>
      </c>
      <c r="F26" s="139">
        <f t="shared" si="0"/>
        <v>100</v>
      </c>
      <c r="G26" s="139">
        <f t="shared" si="1"/>
        <v>5.783410138248848</v>
      </c>
      <c r="H26" s="133">
        <v>2170000</v>
      </c>
      <c r="I26" s="133">
        <v>125478</v>
      </c>
      <c r="J26" s="133">
        <v>125478</v>
      </c>
    </row>
    <row r="27" spans="1:10" ht="27" customHeight="1" hidden="1">
      <c r="A27" s="131" t="s">
        <v>300</v>
      </c>
      <c r="B27" s="152" t="s">
        <v>130</v>
      </c>
      <c r="C27" s="138">
        <v>0</v>
      </c>
      <c r="D27" s="139">
        <v>0</v>
      </c>
      <c r="E27" s="139">
        <v>0</v>
      </c>
      <c r="F27" s="139">
        <v>0</v>
      </c>
      <c r="G27" s="139">
        <v>0</v>
      </c>
      <c r="H27" s="133">
        <v>0</v>
      </c>
      <c r="I27" s="133">
        <v>0</v>
      </c>
      <c r="J27" s="133">
        <v>0</v>
      </c>
    </row>
    <row r="28" spans="1:10" ht="27" customHeight="1">
      <c r="A28" s="131" t="s">
        <v>310</v>
      </c>
      <c r="B28" s="152" t="s">
        <v>131</v>
      </c>
      <c r="C28" s="138">
        <f>SUM(C29:C29)</f>
        <v>22700.3</v>
      </c>
      <c r="D28" s="138">
        <f>SUM(D29:D29)</f>
        <v>5927.3</v>
      </c>
      <c r="E28" s="138">
        <f>SUM(E29:E29)</f>
        <v>5927.3</v>
      </c>
      <c r="F28" s="139">
        <f t="shared" si="0"/>
        <v>100</v>
      </c>
      <c r="G28" s="139">
        <f t="shared" si="1"/>
        <v>26.111108663762156</v>
      </c>
      <c r="H28" s="133">
        <v>22700355.1</v>
      </c>
      <c r="I28" s="133">
        <v>5927338.69</v>
      </c>
      <c r="J28" s="133">
        <v>5927338.69</v>
      </c>
    </row>
    <row r="29" spans="1:10" ht="42" customHeight="1">
      <c r="A29" s="131" t="s">
        <v>304</v>
      </c>
      <c r="B29" s="152" t="s">
        <v>131</v>
      </c>
      <c r="C29" s="138">
        <v>22700.3</v>
      </c>
      <c r="D29" s="139">
        <v>5927.3</v>
      </c>
      <c r="E29" s="139">
        <v>5927.3</v>
      </c>
      <c r="F29" s="139">
        <f t="shared" si="0"/>
        <v>100</v>
      </c>
      <c r="G29" s="139">
        <f t="shared" si="1"/>
        <v>26.111108663762156</v>
      </c>
      <c r="H29" s="133">
        <v>22700355.1</v>
      </c>
      <c r="I29" s="133">
        <v>5927338.69</v>
      </c>
      <c r="J29" s="133">
        <v>5927338.69</v>
      </c>
    </row>
    <row r="30" spans="1:10" ht="45" customHeight="1">
      <c r="A30" s="131" t="s">
        <v>306</v>
      </c>
      <c r="B30" s="152" t="s">
        <v>313</v>
      </c>
      <c r="C30" s="138">
        <f>SUM(C31+C32+C33+C34)</f>
        <v>152128.80000000002</v>
      </c>
      <c r="D30" s="138">
        <f>SUM(D31:D34)</f>
        <v>36532.4</v>
      </c>
      <c r="E30" s="138">
        <f>SUM(E31:E34)</f>
        <v>9222.8</v>
      </c>
      <c r="F30" s="139">
        <f>E30/D30*100</f>
        <v>25.24553546988426</v>
      </c>
      <c r="G30" s="159">
        <f t="shared" si="1"/>
        <v>6.062494412629297</v>
      </c>
      <c r="H30" s="133">
        <f>SUM(H31:H34)</f>
        <v>152128800</v>
      </c>
      <c r="I30" s="133">
        <f>SUM(I31:I34)</f>
        <v>36532366.17</v>
      </c>
      <c r="J30" s="133">
        <f>SUM(J31:J34)</f>
        <v>9222775</v>
      </c>
    </row>
    <row r="31" spans="1:10" ht="29.25" customHeight="1">
      <c r="A31" s="131" t="s">
        <v>305</v>
      </c>
      <c r="B31" s="152" t="s">
        <v>215</v>
      </c>
      <c r="C31" s="138">
        <v>678.6</v>
      </c>
      <c r="D31" s="139">
        <v>7</v>
      </c>
      <c r="E31" s="139">
        <v>7</v>
      </c>
      <c r="F31" s="139">
        <f t="shared" si="0"/>
        <v>100</v>
      </c>
      <c r="G31" s="139">
        <f t="shared" si="1"/>
        <v>1.031535514294135</v>
      </c>
      <c r="H31" s="133">
        <v>678600</v>
      </c>
      <c r="I31" s="133">
        <v>7000</v>
      </c>
      <c r="J31" s="133">
        <v>7000</v>
      </c>
    </row>
    <row r="32" spans="1:10" ht="27.75" customHeight="1">
      <c r="A32" s="131" t="s">
        <v>311</v>
      </c>
      <c r="B32" s="152" t="s">
        <v>133</v>
      </c>
      <c r="C32" s="138">
        <v>133440.2</v>
      </c>
      <c r="D32" s="139">
        <v>32619.2</v>
      </c>
      <c r="E32" s="139">
        <v>5620.8</v>
      </c>
      <c r="F32" s="139">
        <f t="shared" si="0"/>
        <v>17.231569137195272</v>
      </c>
      <c r="G32" s="139">
        <f t="shared" si="1"/>
        <v>4.212223902542112</v>
      </c>
      <c r="H32" s="133">
        <v>133440200</v>
      </c>
      <c r="I32" s="133">
        <v>32619191.17</v>
      </c>
      <c r="J32" s="133">
        <v>5620775</v>
      </c>
    </row>
    <row r="33" spans="1:10" ht="27.75" customHeight="1">
      <c r="A33" s="131" t="s">
        <v>317</v>
      </c>
      <c r="B33" s="152" t="s">
        <v>133</v>
      </c>
      <c r="C33" s="138">
        <v>7197</v>
      </c>
      <c r="D33" s="139">
        <v>1642.9</v>
      </c>
      <c r="E33" s="139">
        <v>1331.7</v>
      </c>
      <c r="F33" s="139">
        <f t="shared" si="0"/>
        <v>81.05788544646661</v>
      </c>
      <c r="G33" s="139">
        <f t="shared" si="1"/>
        <v>18.50354314297624</v>
      </c>
      <c r="H33" s="133">
        <v>7197000</v>
      </c>
      <c r="I33" s="133">
        <v>1642925</v>
      </c>
      <c r="J33" s="133">
        <v>1331750</v>
      </c>
    </row>
    <row r="34" spans="1:10" ht="28.5" customHeight="1">
      <c r="A34" s="131" t="s">
        <v>312</v>
      </c>
      <c r="B34" s="152" t="s">
        <v>155</v>
      </c>
      <c r="C34" s="138">
        <v>10813</v>
      </c>
      <c r="D34" s="139">
        <v>2263.3</v>
      </c>
      <c r="E34" s="139">
        <v>2263.3</v>
      </c>
      <c r="F34" s="139">
        <f t="shared" si="0"/>
        <v>100</v>
      </c>
      <c r="G34" s="139">
        <f t="shared" si="1"/>
        <v>20.931286414501066</v>
      </c>
      <c r="H34" s="133">
        <v>10813000</v>
      </c>
      <c r="I34" s="133">
        <v>2263250</v>
      </c>
      <c r="J34" s="133">
        <v>2263250</v>
      </c>
    </row>
    <row r="35" spans="1:10" s="123" customFormat="1" ht="12.75" customHeight="1">
      <c r="A35" s="132" t="s">
        <v>274</v>
      </c>
      <c r="B35" s="149"/>
      <c r="C35" s="150">
        <f>SUM(C36+C43+C45+C48+C50+C52)</f>
        <v>39039.8</v>
      </c>
      <c r="D35" s="150">
        <f>SUM(D36+D43+D45+D48+D50+D52)</f>
        <v>7716.900000000001</v>
      </c>
      <c r="E35" s="150">
        <f>SUM(E36+E43+E45+E48+E50+E52)</f>
        <v>6842.6</v>
      </c>
      <c r="F35" s="151">
        <f t="shared" si="0"/>
        <v>88.67032098381475</v>
      </c>
      <c r="G35" s="151">
        <f t="shared" si="1"/>
        <v>17.527241430540116</v>
      </c>
      <c r="H35" s="134">
        <f>SUM(H36+H43+H45+H48+H50+H52)</f>
        <v>39039757</v>
      </c>
      <c r="I35" s="134">
        <f>SUM(I36+I43+I45+I48+I50+I52)</f>
        <v>7716870.61</v>
      </c>
      <c r="J35" s="134">
        <f>SUM(J36+J43+J45+J48+J50+J52)</f>
        <v>6842561.45</v>
      </c>
    </row>
    <row r="36" spans="1:10" s="123" customFormat="1" ht="12.75" customHeight="1">
      <c r="A36" s="132" t="s">
        <v>275</v>
      </c>
      <c r="B36" s="149" t="s">
        <v>276</v>
      </c>
      <c r="C36" s="150">
        <f>C38+C41+C42+C37+C39+C40</f>
        <v>33902.5</v>
      </c>
      <c r="D36" s="151">
        <f>D38+D41+D42+D37+D39+D40</f>
        <v>6671.200000000001</v>
      </c>
      <c r="E36" s="151">
        <f>E38+E41+E42+E37+E39+E40</f>
        <v>5892.3</v>
      </c>
      <c r="F36" s="151">
        <f t="shared" si="0"/>
        <v>88.32443938122077</v>
      </c>
      <c r="G36" s="151">
        <f t="shared" si="1"/>
        <v>17.380134208391713</v>
      </c>
      <c r="H36" s="134">
        <f>SUM(H37:H42)</f>
        <v>33902500</v>
      </c>
      <c r="I36" s="134">
        <f>SUM(I37:I42)</f>
        <v>6671219.28</v>
      </c>
      <c r="J36" s="134">
        <f>SUM(J37:J42)</f>
        <v>5892336.69</v>
      </c>
    </row>
    <row r="37" spans="1:10" s="123" customFormat="1" ht="42" customHeight="1">
      <c r="A37" s="131" t="s">
        <v>277</v>
      </c>
      <c r="B37" s="152" t="s">
        <v>113</v>
      </c>
      <c r="C37" s="138">
        <f>SUM('ДАННЫЕ РАСХОДЫ'!C11)</f>
        <v>1606</v>
      </c>
      <c r="D37" s="138">
        <f>SUM('ДАННЫЕ РАСХОДЫ'!D11)</f>
        <v>387.6</v>
      </c>
      <c r="E37" s="138">
        <f>SUM('ДАННЫЕ РАСХОДЫ'!E11)</f>
        <v>386.2</v>
      </c>
      <c r="F37" s="139">
        <f t="shared" si="0"/>
        <v>99.63880288957687</v>
      </c>
      <c r="G37" s="139">
        <f t="shared" si="1"/>
        <v>24.047322540473225</v>
      </c>
      <c r="H37" s="133">
        <v>1606000</v>
      </c>
      <c r="I37" s="133">
        <v>387600</v>
      </c>
      <c r="J37" s="133">
        <v>386242.71</v>
      </c>
    </row>
    <row r="38" spans="1:10" ht="53.25" customHeight="1">
      <c r="A38" s="131" t="s">
        <v>278</v>
      </c>
      <c r="B38" s="152" t="s">
        <v>114</v>
      </c>
      <c r="C38" s="138">
        <f>SUM('ДАННЫЕ РАСХОДЫ'!C12)</f>
        <v>26585.1</v>
      </c>
      <c r="D38" s="138">
        <v>5182.6</v>
      </c>
      <c r="E38" s="138">
        <f>SUM('ДАННЫЕ РАСХОДЫ'!E12)</f>
        <v>5139</v>
      </c>
      <c r="F38" s="139">
        <f t="shared" si="0"/>
        <v>99.15872342067688</v>
      </c>
      <c r="G38" s="139">
        <f t="shared" si="1"/>
        <v>19.330376790006433</v>
      </c>
      <c r="H38" s="133">
        <v>26585100</v>
      </c>
      <c r="I38" s="133">
        <v>5182569.28</v>
      </c>
      <c r="J38" s="133">
        <v>5139025.98</v>
      </c>
    </row>
    <row r="39" spans="1:10" ht="39.75" customHeight="1">
      <c r="A39" s="131" t="s">
        <v>279</v>
      </c>
      <c r="B39" s="152" t="s">
        <v>159</v>
      </c>
      <c r="C39" s="138">
        <f>SUM('ДАННЫЕ РАСХОДЫ'!C13)</f>
        <v>437.4</v>
      </c>
      <c r="D39" s="138">
        <v>109.3</v>
      </c>
      <c r="E39" s="138">
        <f>SUM('ДАННЫЕ РАСХОДЫ'!E13)</f>
        <v>36.5</v>
      </c>
      <c r="F39" s="139">
        <f t="shared" si="0"/>
        <v>33.39432753888381</v>
      </c>
      <c r="G39" s="139">
        <f t="shared" si="1"/>
        <v>8.344764517604023</v>
      </c>
      <c r="H39" s="133">
        <v>437400</v>
      </c>
      <c r="I39" s="133">
        <v>109350</v>
      </c>
      <c r="J39" s="133">
        <v>36460</v>
      </c>
    </row>
    <row r="40" spans="1:10" ht="27.75" customHeight="1" hidden="1">
      <c r="A40" s="131" t="s">
        <v>245</v>
      </c>
      <c r="B40" s="152" t="s">
        <v>244</v>
      </c>
      <c r="C40" s="138">
        <f>SUM('ДАННЫЕ РАСХОДЫ'!C14)</f>
        <v>0</v>
      </c>
      <c r="D40" s="138">
        <f>SUM('ДАННЫЕ РАСХОДЫ'!D14)</f>
        <v>0</v>
      </c>
      <c r="E40" s="138">
        <f>SUM('ДАННЫЕ РАСХОДЫ'!E14)</f>
        <v>0</v>
      </c>
      <c r="F40" s="139">
        <v>0</v>
      </c>
      <c r="G40" s="139">
        <v>0</v>
      </c>
      <c r="H40" s="133">
        <v>0</v>
      </c>
      <c r="I40" s="133">
        <v>0</v>
      </c>
      <c r="J40" s="133">
        <v>0</v>
      </c>
    </row>
    <row r="41" spans="1:8" ht="12.75" customHeight="1">
      <c r="A41" s="131" t="s">
        <v>163</v>
      </c>
      <c r="B41" s="152" t="s">
        <v>115</v>
      </c>
      <c r="C41" s="138">
        <f>SUM('ДАННЫЕ РАСХОДЫ'!C15)</f>
        <v>1271.1</v>
      </c>
      <c r="D41" s="138">
        <f>SUM('ДАННЫЕ РАСХОДЫ'!D15)</f>
        <v>0</v>
      </c>
      <c r="E41" s="138">
        <f>SUM('ДАННЫЕ РАСХОДЫ'!E15)</f>
        <v>0</v>
      </c>
      <c r="F41" s="139">
        <v>0</v>
      </c>
      <c r="G41" s="139">
        <f t="shared" si="1"/>
        <v>0</v>
      </c>
      <c r="H41" s="133">
        <v>1271100</v>
      </c>
    </row>
    <row r="42" spans="1:10" ht="12.75" customHeight="1">
      <c r="A42" s="131" t="s">
        <v>280</v>
      </c>
      <c r="B42" s="152" t="s">
        <v>154</v>
      </c>
      <c r="C42" s="138">
        <v>4002.9</v>
      </c>
      <c r="D42" s="139">
        <v>991.7</v>
      </c>
      <c r="E42" s="139">
        <v>330.6</v>
      </c>
      <c r="F42" s="139">
        <f t="shared" si="0"/>
        <v>33.336694564888575</v>
      </c>
      <c r="G42" s="139">
        <f t="shared" si="1"/>
        <v>8.259012216143297</v>
      </c>
      <c r="H42" s="133">
        <v>4002900</v>
      </c>
      <c r="I42" s="133">
        <v>991700</v>
      </c>
      <c r="J42" s="133">
        <v>330608</v>
      </c>
    </row>
    <row r="43" spans="1:10" s="123" customFormat="1" ht="12.75" customHeight="1">
      <c r="A43" s="132" t="s">
        <v>281</v>
      </c>
      <c r="B43" s="149" t="s">
        <v>116</v>
      </c>
      <c r="C43" s="150">
        <f>C44</f>
        <v>801.5</v>
      </c>
      <c r="D43" s="151">
        <f>D44</f>
        <v>154.9</v>
      </c>
      <c r="E43" s="151">
        <f>E44</f>
        <v>154.8</v>
      </c>
      <c r="F43" s="151">
        <f t="shared" si="0"/>
        <v>99.9354422207876</v>
      </c>
      <c r="G43" s="151">
        <f t="shared" si="1"/>
        <v>19.313786650031194</v>
      </c>
      <c r="H43" s="134">
        <f>SUM(H44)</f>
        <v>801500</v>
      </c>
      <c r="I43" s="134">
        <f>SUM(I44)</f>
        <v>154855.33</v>
      </c>
      <c r="J43" s="134">
        <f>SUM(J44)</f>
        <v>154751.26</v>
      </c>
    </row>
    <row r="44" spans="1:10" ht="12.75" customHeight="1">
      <c r="A44" s="131" t="s">
        <v>70</v>
      </c>
      <c r="B44" s="152" t="s">
        <v>118</v>
      </c>
      <c r="C44" s="138">
        <f>SUM('ДАННЫЕ РАСХОДЫ'!C18)</f>
        <v>801.5</v>
      </c>
      <c r="D44" s="138">
        <f>SUM('ДАННЫЕ РАСХОДЫ'!D18)</f>
        <v>154.9</v>
      </c>
      <c r="E44" s="138">
        <f>SUM('ДАННЫЕ РАСХОДЫ'!E18)</f>
        <v>154.8</v>
      </c>
      <c r="F44" s="139">
        <f t="shared" si="0"/>
        <v>99.9354422207876</v>
      </c>
      <c r="G44" s="139">
        <f t="shared" si="1"/>
        <v>19.313786650031194</v>
      </c>
      <c r="H44" s="133">
        <v>801500</v>
      </c>
      <c r="I44" s="133">
        <v>154855.33</v>
      </c>
      <c r="J44" s="133">
        <v>154751.26</v>
      </c>
    </row>
    <row r="45" spans="1:10" s="123" customFormat="1" ht="27.75" customHeight="1">
      <c r="A45" s="132" t="s">
        <v>282</v>
      </c>
      <c r="B45" s="149" t="s">
        <v>119</v>
      </c>
      <c r="C45" s="150">
        <f>SUM(C46:C47)</f>
        <v>2153.9</v>
      </c>
      <c r="D45" s="150">
        <f>SUM(D46:D47)</f>
        <v>503.5</v>
      </c>
      <c r="E45" s="150">
        <f>SUM(E46:E47)</f>
        <v>463.2</v>
      </c>
      <c r="F45" s="151">
        <f t="shared" si="0"/>
        <v>91.99602780536246</v>
      </c>
      <c r="G45" s="151">
        <f t="shared" si="1"/>
        <v>21.505176656297877</v>
      </c>
      <c r="H45" s="134">
        <f>SUM(H46:H47)</f>
        <v>2153857</v>
      </c>
      <c r="I45" s="134">
        <f>SUM(I46:I47)</f>
        <v>503590</v>
      </c>
      <c r="J45" s="134">
        <f>SUM(J46:J47)</f>
        <v>463251.5</v>
      </c>
    </row>
    <row r="46" spans="1:10" s="123" customFormat="1" ht="40.5" customHeight="1">
      <c r="A46" s="131" t="s">
        <v>283</v>
      </c>
      <c r="B46" s="152" t="s">
        <v>121</v>
      </c>
      <c r="C46" s="138">
        <v>239</v>
      </c>
      <c r="D46" s="139">
        <v>59.7</v>
      </c>
      <c r="E46" s="139">
        <v>19.9</v>
      </c>
      <c r="F46" s="139">
        <f t="shared" si="0"/>
        <v>33.33333333333333</v>
      </c>
      <c r="G46" s="139">
        <f t="shared" si="1"/>
        <v>8.326359832635982</v>
      </c>
      <c r="H46" s="133">
        <v>239000</v>
      </c>
      <c r="I46" s="133">
        <v>59750</v>
      </c>
      <c r="J46" s="133">
        <v>19920</v>
      </c>
    </row>
    <row r="47" spans="1:10" ht="27" customHeight="1">
      <c r="A47" s="131" t="s">
        <v>212</v>
      </c>
      <c r="B47" s="152" t="s">
        <v>211</v>
      </c>
      <c r="C47" s="138">
        <v>1914.9</v>
      </c>
      <c r="D47" s="139">
        <v>443.8</v>
      </c>
      <c r="E47" s="139">
        <v>443.3</v>
      </c>
      <c r="F47" s="139">
        <f t="shared" si="0"/>
        <v>99.88733663812528</v>
      </c>
      <c r="G47" s="139">
        <f t="shared" si="1"/>
        <v>23.150033944331298</v>
      </c>
      <c r="H47" s="133">
        <v>1914857</v>
      </c>
      <c r="I47" s="133">
        <v>443840</v>
      </c>
      <c r="J47" s="133">
        <v>443331.5</v>
      </c>
    </row>
    <row r="48" spans="1:10" s="123" customFormat="1" ht="12.75" customHeight="1">
      <c r="A48" s="132" t="s">
        <v>284</v>
      </c>
      <c r="B48" s="149" t="s">
        <v>127</v>
      </c>
      <c r="C48" s="150">
        <f>SUM(C49)</f>
        <v>343.8</v>
      </c>
      <c r="D48" s="150">
        <f>SUM(D49)</f>
        <v>86</v>
      </c>
      <c r="E48" s="150">
        <f>SUM(E49)</f>
        <v>31</v>
      </c>
      <c r="F48" s="151">
        <f t="shared" si="0"/>
        <v>36.04651162790697</v>
      </c>
      <c r="G48" s="151">
        <f t="shared" si="1"/>
        <v>9.016870273414776</v>
      </c>
      <c r="H48" s="134">
        <f>SUM(H49)</f>
        <v>343800</v>
      </c>
      <c r="I48" s="134">
        <f>SUM(I49)</f>
        <v>85950</v>
      </c>
      <c r="J48" s="134">
        <f>SUM(J49)</f>
        <v>30966</v>
      </c>
    </row>
    <row r="49" spans="1:10" ht="12.75" customHeight="1">
      <c r="A49" s="131" t="s">
        <v>75</v>
      </c>
      <c r="B49" s="152" t="s">
        <v>130</v>
      </c>
      <c r="C49" s="138">
        <v>343.8</v>
      </c>
      <c r="D49" s="139">
        <v>86</v>
      </c>
      <c r="E49" s="139">
        <v>31</v>
      </c>
      <c r="F49" s="139">
        <f t="shared" si="0"/>
        <v>36.04651162790697</v>
      </c>
      <c r="G49" s="139">
        <f t="shared" si="1"/>
        <v>9.016870273414776</v>
      </c>
      <c r="H49" s="133">
        <v>343800</v>
      </c>
      <c r="I49" s="133">
        <v>85950</v>
      </c>
      <c r="J49" s="133">
        <v>30966</v>
      </c>
    </row>
    <row r="50" spans="1:10" s="123" customFormat="1" ht="12.75" customHeight="1">
      <c r="A50" s="132" t="s">
        <v>285</v>
      </c>
      <c r="B50" s="149" t="s">
        <v>134</v>
      </c>
      <c r="C50" s="150">
        <f>C51</f>
        <v>1738.1</v>
      </c>
      <c r="D50" s="151">
        <f>D51</f>
        <v>301.3</v>
      </c>
      <c r="E50" s="151">
        <f>E51</f>
        <v>301.3</v>
      </c>
      <c r="F50" s="151">
        <f t="shared" si="0"/>
        <v>100</v>
      </c>
      <c r="G50" s="151">
        <f t="shared" si="1"/>
        <v>17.33502099994247</v>
      </c>
      <c r="H50" s="134">
        <f>SUM(H51)</f>
        <v>1738100</v>
      </c>
      <c r="I50" s="134">
        <f>SUM(I51)</f>
        <v>301256</v>
      </c>
      <c r="J50" s="134">
        <f>SUM(J51)</f>
        <v>301256</v>
      </c>
    </row>
    <row r="51" spans="1:10" ht="12.75" customHeight="1">
      <c r="A51" s="131" t="s">
        <v>162</v>
      </c>
      <c r="B51" s="152" t="s">
        <v>161</v>
      </c>
      <c r="C51" s="138">
        <f>SUM('ДАННЫЕ РАСХОДЫ'!C37)</f>
        <v>1738.1</v>
      </c>
      <c r="D51" s="138">
        <f>SUM('ДАННЫЕ РАСХОДЫ'!D37)</f>
        <v>301.3</v>
      </c>
      <c r="E51" s="138">
        <f>SUM('ДАННЫЕ РАСХОДЫ'!E37)</f>
        <v>301.3</v>
      </c>
      <c r="F51" s="139">
        <f t="shared" si="0"/>
        <v>100</v>
      </c>
      <c r="G51" s="139">
        <f t="shared" si="1"/>
        <v>17.33502099994247</v>
      </c>
      <c r="H51" s="133">
        <v>1738100</v>
      </c>
      <c r="I51" s="133">
        <v>301256</v>
      </c>
      <c r="J51" s="133">
        <v>301256</v>
      </c>
    </row>
    <row r="52" spans="1:10" s="123" customFormat="1" ht="12.75" customHeight="1">
      <c r="A52" s="132" t="s">
        <v>286</v>
      </c>
      <c r="B52" s="149" t="s">
        <v>157</v>
      </c>
      <c r="C52" s="150">
        <f>C53</f>
        <v>100</v>
      </c>
      <c r="D52" s="151">
        <f>D53</f>
        <v>0</v>
      </c>
      <c r="E52" s="151">
        <f>E53</f>
        <v>0</v>
      </c>
      <c r="F52" s="151">
        <v>0</v>
      </c>
      <c r="G52" s="151">
        <f t="shared" si="1"/>
        <v>0</v>
      </c>
      <c r="H52" s="134">
        <f>SUM(H53)</f>
        <v>100000</v>
      </c>
      <c r="I52" s="134"/>
      <c r="J52" s="134"/>
    </row>
    <row r="53" spans="1:8" ht="31.5" customHeight="1">
      <c r="A53" s="131" t="s">
        <v>287</v>
      </c>
      <c r="B53" s="152" t="s">
        <v>158</v>
      </c>
      <c r="C53" s="138">
        <v>100</v>
      </c>
      <c r="D53" s="139">
        <v>0</v>
      </c>
      <c r="E53" s="139">
        <v>0</v>
      </c>
      <c r="F53" s="139">
        <v>0</v>
      </c>
      <c r="G53" s="139">
        <f t="shared" si="1"/>
        <v>0</v>
      </c>
      <c r="H53" s="133">
        <v>100000</v>
      </c>
    </row>
    <row r="54" spans="1:10" s="130" customFormat="1" ht="12.75">
      <c r="A54" s="132" t="s">
        <v>288</v>
      </c>
      <c r="B54" s="149"/>
      <c r="C54" s="150">
        <f>SUM(C12+C35)</f>
        <v>240367.8</v>
      </c>
      <c r="D54" s="150">
        <f>SUM(D12+D35)</f>
        <v>52965.8</v>
      </c>
      <c r="E54" s="150">
        <f>SUM(E12+E35)</f>
        <v>24781.9</v>
      </c>
      <c r="F54" s="151">
        <f t="shared" si="0"/>
        <v>46.78849370726016</v>
      </c>
      <c r="G54" s="151">
        <f t="shared" si="1"/>
        <v>10.309991604532721</v>
      </c>
      <c r="H54" s="134">
        <f>SUM(H12+H35)</f>
        <v>240367792.1</v>
      </c>
      <c r="I54" s="134">
        <f>SUM(I12+I35)</f>
        <v>52965826.64</v>
      </c>
      <c r="J54" s="134">
        <f>SUM(J12+J35)</f>
        <v>24781901.900000002</v>
      </c>
    </row>
    <row r="55" spans="1:7" ht="12.75">
      <c r="A55" s="129"/>
      <c r="B55" s="129"/>
      <c r="C55" s="126"/>
      <c r="D55" s="126"/>
      <c r="E55" s="126"/>
      <c r="F55" s="127"/>
      <c r="G55" s="124"/>
    </row>
    <row r="56" spans="1:7" ht="12.75">
      <c r="A56" s="129"/>
      <c r="B56" s="129"/>
      <c r="C56" s="126"/>
      <c r="D56" s="126"/>
      <c r="E56" s="126"/>
      <c r="F56" s="124"/>
      <c r="G56" s="124"/>
    </row>
    <row r="57" spans="1:7" ht="12.75">
      <c r="A57" s="129"/>
      <c r="B57" s="129"/>
      <c r="C57" s="126"/>
      <c r="D57" s="126"/>
      <c r="E57" s="126"/>
      <c r="F57" s="124"/>
      <c r="G57" s="124"/>
    </row>
    <row r="58" spans="3:5" ht="12.75">
      <c r="C58" s="125"/>
      <c r="D58" s="125"/>
      <c r="E58" s="125"/>
    </row>
    <row r="59" spans="3:5" ht="12.75">
      <c r="C59" s="125"/>
      <c r="D59" s="125"/>
      <c r="E59" s="125"/>
    </row>
    <row r="60" spans="3:5" ht="12.75">
      <c r="C60" s="125"/>
      <c r="D60" s="125"/>
      <c r="E60" s="125"/>
    </row>
    <row r="61" spans="3:5" ht="12.75">
      <c r="C61" s="125"/>
      <c r="D61" s="125"/>
      <c r="E61" s="125"/>
    </row>
    <row r="62" spans="3:5" ht="12.75">
      <c r="C62" s="125"/>
      <c r="D62" s="125"/>
      <c r="E62" s="125"/>
    </row>
    <row r="63" spans="3:5" ht="12.75">
      <c r="C63" s="125"/>
      <c r="D63" s="125"/>
      <c r="E63" s="125"/>
    </row>
    <row r="64" spans="3:5" ht="12.75">
      <c r="C64" s="125"/>
      <c r="D64" s="125"/>
      <c r="E64" s="125"/>
    </row>
    <row r="65" spans="3:5" ht="12.75">
      <c r="C65" s="125"/>
      <c r="D65" s="125"/>
      <c r="E65" s="125"/>
    </row>
    <row r="66" spans="3:5" ht="12.75">
      <c r="C66" s="125"/>
      <c r="D66" s="125"/>
      <c r="E66" s="125"/>
    </row>
    <row r="67" spans="3:5" ht="12.75">
      <c r="C67" s="125"/>
      <c r="D67" s="125"/>
      <c r="E67" s="125"/>
    </row>
    <row r="68" spans="3:5" ht="12.75">
      <c r="C68" s="125"/>
      <c r="D68" s="125"/>
      <c r="E68" s="125"/>
    </row>
    <row r="69" spans="3:5" ht="12.75">
      <c r="C69" s="125"/>
      <c r="D69" s="125"/>
      <c r="E69" s="125"/>
    </row>
    <row r="70" spans="3:5" ht="12.75">
      <c r="C70" s="125"/>
      <c r="D70" s="125"/>
      <c r="E70" s="125"/>
    </row>
    <row r="71" spans="3:5" ht="12.75">
      <c r="C71" s="125"/>
      <c r="D71" s="125"/>
      <c r="E71" s="125"/>
    </row>
    <row r="72" spans="3:5" ht="12.75">
      <c r="C72" s="125"/>
      <c r="D72" s="125"/>
      <c r="E72" s="125"/>
    </row>
    <row r="73" spans="3:5" ht="12.75">
      <c r="C73" s="125"/>
      <c r="D73" s="125"/>
      <c r="E73" s="125"/>
    </row>
    <row r="74" spans="3:5" ht="12.75">
      <c r="C74" s="125"/>
      <c r="D74" s="125"/>
      <c r="E74" s="125"/>
    </row>
    <row r="75" spans="3:5" ht="12.75">
      <c r="C75" s="125"/>
      <c r="D75" s="125"/>
      <c r="E75" s="125"/>
    </row>
    <row r="76" spans="3:5" ht="12.75">
      <c r="C76" s="125"/>
      <c r="D76" s="125"/>
      <c r="E76" s="125"/>
    </row>
    <row r="77" spans="3:5" ht="12.75">
      <c r="C77" s="125"/>
      <c r="D77" s="125"/>
      <c r="E77" s="125"/>
    </row>
    <row r="78" spans="3:5" ht="12.75">
      <c r="C78" s="125"/>
      <c r="D78" s="125"/>
      <c r="E78" s="125"/>
    </row>
    <row r="79" spans="3:5" ht="12.75">
      <c r="C79" s="125"/>
      <c r="D79" s="125"/>
      <c r="E79" s="125"/>
    </row>
    <row r="80" spans="3:5" ht="12.75">
      <c r="C80" s="125"/>
      <c r="D80" s="125"/>
      <c r="E80" s="125"/>
    </row>
    <row r="81" spans="3:5" ht="12.75">
      <c r="C81" s="125"/>
      <c r="D81" s="125"/>
      <c r="E81" s="125"/>
    </row>
    <row r="82" spans="3:5" ht="12.75">
      <c r="C82" s="125"/>
      <c r="D82" s="125"/>
      <c r="E82" s="125"/>
    </row>
    <row r="83" spans="3:5" ht="12.75">
      <c r="C83" s="125"/>
      <c r="D83" s="125"/>
      <c r="E83" s="125"/>
    </row>
    <row r="84" spans="3:5" ht="12.75">
      <c r="C84" s="125"/>
      <c r="D84" s="125"/>
      <c r="E84" s="125"/>
    </row>
    <row r="85" spans="3:5" ht="12.75">
      <c r="C85" s="125"/>
      <c r="D85" s="125"/>
      <c r="E85" s="125"/>
    </row>
  </sheetData>
  <sheetProtection/>
  <mergeCells count="13">
    <mergeCell ref="F10:F11"/>
    <mergeCell ref="E2:G2"/>
    <mergeCell ref="A4:G4"/>
    <mergeCell ref="A5:G5"/>
    <mergeCell ref="A6:G6"/>
    <mergeCell ref="A7:G7"/>
    <mergeCell ref="E1:G1"/>
    <mergeCell ref="B10:B11"/>
    <mergeCell ref="E9:G9"/>
    <mergeCell ref="G10:G11"/>
    <mergeCell ref="A10:A11"/>
    <mergeCell ref="C10:D10"/>
    <mergeCell ref="E10:E11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Пользователь Windows</cp:lastModifiedBy>
  <cp:lastPrinted>2020-04-29T07:06:39Z</cp:lastPrinted>
  <dcterms:created xsi:type="dcterms:W3CDTF">2007-03-14T07:24:06Z</dcterms:created>
  <dcterms:modified xsi:type="dcterms:W3CDTF">2020-05-08T09:40:47Z</dcterms:modified>
  <cp:category/>
  <cp:version/>
  <cp:contentType/>
  <cp:contentStatus/>
</cp:coreProperties>
</file>