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80" windowWidth="21840" windowHeight="12225"/>
  </bookViews>
  <sheets>
    <sheet name="Лист1" sheetId="1" r:id="rId1"/>
    <sheet name="Лист2" sheetId="2" r:id="rId2"/>
    <sheet name="Лист3" sheetId="3" r:id="rId3"/>
  </sheets>
  <definedNames>
    <definedName name="_xlnm.Print_Area" localSheetId="0">Лист1!$A$1:$I$242</definedName>
  </definedNames>
  <calcPr calcId="144525"/>
</workbook>
</file>

<file path=xl/calcChain.xml><?xml version="1.0" encoding="utf-8"?>
<calcChain xmlns="http://schemas.openxmlformats.org/spreadsheetml/2006/main">
  <c r="H20" i="1" l="1"/>
  <c r="H26" i="1"/>
  <c r="H19" i="1" s="1"/>
  <c r="H220" i="1"/>
  <c r="I220" i="1"/>
  <c r="G234" i="1" l="1"/>
  <c r="G239" i="1"/>
  <c r="G240" i="1"/>
  <c r="G241" i="1"/>
  <c r="I213" i="1"/>
  <c r="I212" i="1"/>
  <c r="I81" i="1" l="1"/>
  <c r="G81" i="1" s="1"/>
  <c r="G45" i="1"/>
  <c r="I129" i="1" l="1"/>
  <c r="I69" i="1"/>
  <c r="I82" i="1"/>
  <c r="G83" i="1"/>
  <c r="I80" i="1"/>
  <c r="I79" i="1"/>
  <c r="I68" i="1" s="1"/>
  <c r="I92" i="1"/>
  <c r="I207" i="1" l="1"/>
  <c r="G215" i="1"/>
  <c r="G216" i="1"/>
  <c r="H188" i="1" l="1"/>
  <c r="H182" i="1" s="1"/>
  <c r="I103" i="1"/>
  <c r="I102" i="1"/>
  <c r="G107" i="1"/>
  <c r="G106" i="1"/>
  <c r="I189" i="1"/>
  <c r="I190" i="1"/>
  <c r="G51" i="1"/>
  <c r="G103" i="1" l="1"/>
  <c r="I71" i="1"/>
  <c r="I201" i="1"/>
  <c r="G201" i="1" s="1"/>
  <c r="I208" i="1"/>
  <c r="G208" i="1" s="1"/>
  <c r="I221" i="1"/>
  <c r="I116" i="1" l="1"/>
  <c r="G151" i="1"/>
  <c r="I222" i="1"/>
  <c r="G222" i="1" s="1"/>
  <c r="G228" i="1"/>
  <c r="I184" i="1"/>
  <c r="I115" i="1"/>
  <c r="I70" i="1"/>
  <c r="I34" i="1"/>
  <c r="I33" i="1"/>
  <c r="I32" i="1"/>
  <c r="H190" i="1"/>
  <c r="I188" i="1"/>
  <c r="G188" i="1" s="1"/>
  <c r="G196" i="1"/>
  <c r="G86" i="1"/>
  <c r="G48" i="1"/>
  <c r="G87" i="1"/>
  <c r="G226" i="1"/>
  <c r="G207" i="1"/>
  <c r="G194" i="1"/>
  <c r="G214" i="1"/>
  <c r="G217" i="1"/>
  <c r="G89" i="1"/>
  <c r="G47" i="1"/>
  <c r="G190" i="1" l="1"/>
  <c r="I200" i="1"/>
  <c r="G200" i="1" s="1"/>
  <c r="G227" i="1"/>
  <c r="G150" i="1"/>
  <c r="G149" i="1"/>
  <c r="G147" i="1"/>
  <c r="G184" i="1"/>
  <c r="G116" i="1"/>
  <c r="G71" i="1"/>
  <c r="G101" i="1"/>
  <c r="G95" i="1"/>
  <c r="G65" i="1"/>
  <c r="G52" i="1"/>
  <c r="G59" i="1"/>
  <c r="G34" i="1"/>
  <c r="G132" i="1"/>
  <c r="I236" i="1"/>
  <c r="G236" i="1" s="1"/>
  <c r="I231" i="1" l="1"/>
  <c r="I28" i="1" s="1"/>
  <c r="G46" i="1"/>
  <c r="G102" i="1"/>
  <c r="H206" i="1"/>
  <c r="H199" i="1" s="1"/>
  <c r="I224" i="1"/>
  <c r="I193" i="1"/>
  <c r="G193" i="1" s="1"/>
  <c r="G231" i="1" l="1"/>
  <c r="G28" i="1"/>
  <c r="I62" i="1"/>
  <c r="I31" i="1" s="1"/>
  <c r="I21" i="1" l="1"/>
  <c r="G21" i="1" s="1"/>
  <c r="G127" i="1" l="1"/>
  <c r="I206" i="1" l="1"/>
  <c r="G212" i="1"/>
  <c r="H219" i="1" l="1"/>
  <c r="I219" i="1"/>
  <c r="I205" i="1"/>
  <c r="H205" i="1"/>
  <c r="I235" i="1"/>
  <c r="I230" i="1" s="1"/>
  <c r="H160" i="1"/>
  <c r="I160" i="1"/>
  <c r="H161" i="1"/>
  <c r="I161" i="1"/>
  <c r="G230" i="1" l="1"/>
  <c r="G235" i="1"/>
  <c r="I229" i="1"/>
  <c r="G229" i="1" s="1"/>
  <c r="G160" i="1"/>
  <c r="G161" i="1"/>
  <c r="G148" i="1" l="1"/>
  <c r="I152" i="1" l="1"/>
  <c r="I134" i="1"/>
  <c r="I128" i="1"/>
  <c r="I112" i="1" l="1"/>
  <c r="H187" i="1"/>
  <c r="H181" i="1" s="1"/>
  <c r="H25" i="1" s="1"/>
  <c r="H18" i="1" l="1"/>
  <c r="G82" i="1"/>
  <c r="G84" i="1"/>
  <c r="H198" i="1" l="1"/>
  <c r="I198" i="1"/>
  <c r="I199" i="1"/>
  <c r="H189" i="1"/>
  <c r="H183" i="1" s="1"/>
  <c r="H186" i="1"/>
  <c r="H180" i="1" s="1"/>
  <c r="H185" i="1"/>
  <c r="H179" i="1" s="1"/>
  <c r="I187" i="1"/>
  <c r="I186" i="1"/>
  <c r="I180" i="1" s="1"/>
  <c r="I185" i="1"/>
  <c r="I179" i="1" s="1"/>
  <c r="G213" i="1"/>
  <c r="G211" i="1"/>
  <c r="G210" i="1"/>
  <c r="G70" i="1"/>
  <c r="G221" i="1"/>
  <c r="G94" i="1"/>
  <c r="G100" i="1"/>
  <c r="G180" i="1" l="1"/>
  <c r="G187" i="1"/>
  <c r="I181" i="1"/>
  <c r="G181" i="1" s="1"/>
  <c r="G179" i="1"/>
  <c r="G206" i="1"/>
  <c r="G199" i="1"/>
  <c r="G205" i="1"/>
  <c r="G198" i="1"/>
  <c r="G80" i="1"/>
  <c r="I67" i="1"/>
  <c r="I66" i="1"/>
  <c r="G66" i="1" s="1"/>
  <c r="G99" i="1" l="1"/>
  <c r="G98" i="1"/>
  <c r="G97" i="1"/>
  <c r="G96" i="1"/>
  <c r="G93" i="1"/>
  <c r="G92" i="1"/>
  <c r="G91" i="1"/>
  <c r="G90" i="1"/>
  <c r="H27" i="1" l="1"/>
  <c r="G195" i="1"/>
  <c r="G58" i="1" l="1"/>
  <c r="G64" i="1"/>
  <c r="G79" i="1" l="1"/>
  <c r="G135" i="1" l="1"/>
  <c r="I111" i="1" l="1"/>
  <c r="I130" i="1"/>
  <c r="I114" i="1" s="1"/>
  <c r="I113" i="1"/>
  <c r="I25" i="1" s="1"/>
  <c r="G25" i="1" s="1"/>
  <c r="H218" i="1"/>
  <c r="H24" i="1" s="1"/>
  <c r="G220" i="1"/>
  <c r="G219" i="1"/>
  <c r="G176" i="1"/>
  <c r="G174" i="1"/>
  <c r="G173" i="1"/>
  <c r="G171" i="1"/>
  <c r="G170" i="1"/>
  <c r="G168" i="1"/>
  <c r="G167" i="1"/>
  <c r="G165" i="1"/>
  <c r="G164" i="1"/>
  <c r="I158" i="1"/>
  <c r="H158" i="1"/>
  <c r="H23" i="1" s="1"/>
  <c r="I29" i="1"/>
  <c r="I23" i="1" l="1"/>
  <c r="G23" i="1" s="1"/>
  <c r="G115" i="1"/>
  <c r="G113" i="1"/>
  <c r="I183" i="1"/>
  <c r="I27" i="1" s="1"/>
  <c r="G130" i="1"/>
  <c r="I182" i="1"/>
  <c r="I26" i="1" s="1"/>
  <c r="I20" i="1" l="1"/>
  <c r="G20" i="1" s="1"/>
  <c r="G26" i="1"/>
  <c r="G114" i="1"/>
  <c r="G183" i="1"/>
  <c r="G155" i="1"/>
  <c r="G146" i="1"/>
  <c r="G145" i="1"/>
  <c r="I49" i="1"/>
  <c r="I30" i="1" s="1"/>
  <c r="G42" i="1"/>
  <c r="G27" i="1" l="1"/>
  <c r="G75" i="1"/>
  <c r="G78" i="1" l="1"/>
  <c r="G41" i="1"/>
  <c r="I223" i="1" l="1"/>
  <c r="G144" i="1"/>
  <c r="G137" i="1"/>
  <c r="G136" i="1"/>
  <c r="G142" i="1"/>
  <c r="G141" i="1"/>
  <c r="G152" i="1"/>
  <c r="G125" i="1"/>
  <c r="G123" i="1"/>
  <c r="G131" i="1"/>
  <c r="G129" i="1"/>
  <c r="G128" i="1"/>
  <c r="G121" i="1"/>
  <c r="G119" i="1"/>
  <c r="G117" i="1"/>
  <c r="G77" i="1"/>
  <c r="G74" i="1"/>
  <c r="G73" i="1"/>
  <c r="G72" i="1"/>
  <c r="G163" i="1"/>
  <c r="G162" i="1"/>
  <c r="G63" i="1"/>
  <c r="G62" i="1"/>
  <c r="G61" i="1"/>
  <c r="G60" i="1"/>
  <c r="G57" i="1"/>
  <c r="G55" i="1"/>
  <c r="G54" i="1"/>
  <c r="G134" i="1"/>
  <c r="G44" i="1"/>
  <c r="G50" i="1"/>
  <c r="G49" i="1"/>
  <c r="G43" i="1"/>
  <c r="G40" i="1"/>
  <c r="G224" i="1"/>
  <c r="G192" i="1"/>
  <c r="G191" i="1"/>
  <c r="G159" i="1"/>
  <c r="G39" i="1"/>
  <c r="G38" i="1"/>
  <c r="G37" i="1"/>
  <c r="G36" i="1"/>
  <c r="G35" i="1"/>
  <c r="I218" i="1" l="1"/>
  <c r="G223" i="1"/>
  <c r="G69" i="1"/>
  <c r="G68" i="1"/>
  <c r="G67" i="1"/>
  <c r="G111" i="1"/>
  <c r="G112" i="1"/>
  <c r="G126" i="1"/>
  <c r="G124" i="1"/>
  <c r="G122" i="1"/>
  <c r="G120" i="1"/>
  <c r="G118" i="1"/>
  <c r="G218" i="1" l="1"/>
  <c r="I24" i="1"/>
  <c r="G24" i="1" s="1"/>
  <c r="G182" i="1"/>
  <c r="I19" i="1"/>
  <c r="G185" i="1"/>
  <c r="G158" i="1"/>
  <c r="I17" i="1" l="1"/>
  <c r="I16" i="1"/>
  <c r="G189" i="1"/>
  <c r="G32" i="1"/>
  <c r="G33" i="1" l="1"/>
  <c r="G29" i="1"/>
  <c r="G186" i="1"/>
  <c r="H16" i="1"/>
  <c r="G31" i="1"/>
  <c r="G30" i="1" l="1"/>
  <c r="H17" i="1"/>
  <c r="H22" i="1" s="1"/>
  <c r="G16" i="1"/>
  <c r="G19" i="1" l="1"/>
  <c r="G17" i="1"/>
  <c r="I18" i="1"/>
  <c r="I22" i="1" s="1"/>
  <c r="G18" i="1" l="1"/>
  <c r="G22" i="1" s="1"/>
</calcChain>
</file>

<file path=xl/sharedStrings.xml><?xml version="1.0" encoding="utf-8"?>
<sst xmlns="http://schemas.openxmlformats.org/spreadsheetml/2006/main" count="271" uniqueCount="192">
  <si>
    <t>Наименование муниципальной программы, основные мероприятия</t>
  </si>
  <si>
    <t>Ответственный исполнитель</t>
  </si>
  <si>
    <t>Срок реализации</t>
  </si>
  <si>
    <t>Оценка расходов (тыс. руб. в ценах соответствующих лет)</t>
  </si>
  <si>
    <t>начало реали-зации</t>
  </si>
  <si>
    <t>конец реали-зации</t>
  </si>
  <si>
    <t>всего</t>
  </si>
  <si>
    <t>областной бюджет</t>
  </si>
  <si>
    <t>местный бюджет</t>
  </si>
  <si>
    <t xml:space="preserve">Муниципальная программа "Развитие автомобильных дорог на территории МО «Приморское городское поселение» </t>
  </si>
  <si>
    <t>Администрация МО «Приморское городское поселение»</t>
  </si>
  <si>
    <t>Ямочный ремонт дорожного покрытия автомобильной дороги г. Приморск, пер. Нагорный</t>
  </si>
  <si>
    <t>Ремонт водоотводной системы для отвода поверхностных вод с дорожного покрытия автомобильной дороги г. Приморск, пер. Нагорный у дома № 7</t>
  </si>
  <si>
    <t>Замена  водоотводной трубы  под автомобильной дорогой  г. Приморск,  ул. Железнодорожная  (у дома №15а)</t>
  </si>
  <si>
    <t xml:space="preserve">Замена  водоотводных труб  под автомобильной дорогой  г. Приморск,  ул. Железнодорожная  </t>
  </si>
  <si>
    <t>Ремонт водоотводной системы для отвода поверхностных вод с дорожного покрытия автомобильной дороги от здания КПП до  поворота к гаражам у д. 10, п. Глебычево</t>
  </si>
  <si>
    <t>Замена водоотводных труб под автомобильной дорогой п. Прибылово, ул. Конюшенная</t>
  </si>
  <si>
    <t>Профилирование и подсыпка участка грунтовой автомобильной  дороги пос. Озерки, ул. Верхняя</t>
  </si>
  <si>
    <t>Профилирование и подсыпка участка грунтовой автомобильной  дороги пос. Мамонтовка</t>
  </si>
  <si>
    <t>Профилирование и подсыпка участка грунтовой автомобильной  дороги пос. Ключевое</t>
  </si>
  <si>
    <t>Профилирование и подсыпка участка грунтовой автомобильной  дороги пос. Малышево</t>
  </si>
  <si>
    <t>Профилирование и подсыпка участка грунтовой автомобильной  дороги  пос. Балтийское</t>
  </si>
  <si>
    <t>Ремонт автомобильной дороги г. Приморск, ул. Береговая  до д. №50  (км  0+650 -  км 1+099),   Выборгский район Ленинградской области</t>
  </si>
  <si>
    <t>Ремонт дорожного покрытия автомобильной дороги г. Приморск, ул. Заводская  (км 0+000 - км 0+235)</t>
  </si>
  <si>
    <t>Ремонт дорожного покрытия автомобильной дороги г. Приморск,  ул. Пляжная  (км  0+675 – км 1+691)</t>
  </si>
  <si>
    <t>Ремонт дорожного  покрытия автомобильной дороги г. Приморск, Краснофлотский пер.</t>
  </si>
  <si>
    <t>Ремонт автомобильной дороги г. Приморск, ул. Лесная  до д. 36</t>
  </si>
  <si>
    <t>Составление смет, экспертиза смет и работ по ремонту дорожного покрытия</t>
  </si>
  <si>
    <t>Ремонт дорожного покрытия проезда к дворовой территории  многоквартирных домов №11,12 от  торгового центра  п. Рябово</t>
  </si>
  <si>
    <t>Ремонт дорожного  покрытия дворовой территории  многоквартирного дома № 4  п. Ермилово</t>
  </si>
  <si>
    <t>Ремонт асфальтобетонного покрытия проезда к  дворовой территории  многоквартирного дома по адресу: г. Приморск, наб. Гагарина, д.7</t>
  </si>
  <si>
    <t>Ремонт дорожного  покрытия  проездов к дворовой территории многоквартирного дома пос. Ермилово от Приморского шоссе до д. 4</t>
  </si>
  <si>
    <t>Ремонт дорожного покрытия   проездов к  дворовой территории  многоквартирных домов по адресу: п. Рябово, д. 1,3,4,5</t>
  </si>
  <si>
    <t>Механизированная уборка дорог в г. Приморске,  п. Ермилово, п. Вязы, п. Малышево, п. Балтийское</t>
  </si>
  <si>
    <t>Механизированная уборка дорог в п. Красная Долина, п. Рябово, п. Камышовка, д. Александровка, п. Заречье, п. Краснофлотское, п. Озерки, п. Мамонтовка</t>
  </si>
  <si>
    <t>Механизированная уборка дорог в п. Глебычево, п. Прибылово, п. Ключевое,</t>
  </si>
  <si>
    <t>Ручная уборка мусора по обочинам дорог местного значения в пос. Глебычево, п. Прибылово, п. Ключевое</t>
  </si>
  <si>
    <t>Ручная уборка мусора по обочинам дорог местного значения п. Красная Долина, п. Рябово, п. Камышовка</t>
  </si>
  <si>
    <t>Приобретение указателей с названиями улиц</t>
  </si>
  <si>
    <t>№ п/п</t>
  </si>
  <si>
    <t>ПЛАН</t>
  </si>
  <si>
    <t>реализации муниципальной программы</t>
  </si>
  <si>
    <t>"РАЗВИТИЕ АВТОМОБИЛЬНЫХ ДОРОГ НА ТЕРРИТОРИИ МО "ПРИМОРСКОЕ</t>
  </si>
  <si>
    <t>3.1</t>
  </si>
  <si>
    <t>2.1</t>
  </si>
  <si>
    <t>2.2</t>
  </si>
  <si>
    <t>2.3</t>
  </si>
  <si>
    <t>2.4</t>
  </si>
  <si>
    <t>2.6</t>
  </si>
  <si>
    <t>2.7</t>
  </si>
  <si>
    <t>Ремонт дворовой территории многоквартирного дома №6 наб. Лебедева, г. Приморск</t>
  </si>
  <si>
    <t>Обследование  мостов  автомобильной дороги п. Заречье</t>
  </si>
  <si>
    <t>1.1</t>
  </si>
  <si>
    <t>1.2</t>
  </si>
  <si>
    <t>Восстановление системы водоотвода вдоль автомобильной дороги ул. Железнодорожная с расчисткой от растительности</t>
  </si>
  <si>
    <t>1.3</t>
  </si>
  <si>
    <t>1.4</t>
  </si>
  <si>
    <t>1.5</t>
  </si>
  <si>
    <t>1.6</t>
  </si>
  <si>
    <t>1.7</t>
  </si>
  <si>
    <t>1.8</t>
  </si>
  <si>
    <t>1.9</t>
  </si>
  <si>
    <t>1.10</t>
  </si>
  <si>
    <t>1.11</t>
  </si>
  <si>
    <t>2.10</t>
  </si>
  <si>
    <t>Приложение №2</t>
  </si>
  <si>
    <t>Технический надзор, строительный контроль  по ремонту дорожного покрытия</t>
  </si>
  <si>
    <t xml:space="preserve">Технический надзор, строительный контроль по ремонту дорожного покрытия </t>
  </si>
  <si>
    <t>Ямочный ремонт дорожного покрытия автомобильных дорог на территории МО "Приморское городское поселение"</t>
  </si>
  <si>
    <t>Ремонт автомобильной дороги г. Приморск, ул. Агафонова</t>
  </si>
  <si>
    <t>1.        Основное мероприятие «Развитие автомобильных дорог»</t>
  </si>
  <si>
    <r>
      <t xml:space="preserve">Ремонт автомобильной дороги г. Приморск, ул. Береговая  (км 0+000- </t>
    </r>
    <r>
      <rPr>
        <b/>
        <sz val="9"/>
        <rFont val="Times New Roman"/>
        <family val="1"/>
        <charset val="204"/>
      </rPr>
      <t>км 0+650</t>
    </r>
    <r>
      <rPr>
        <sz val="9"/>
        <rFont val="Times New Roman"/>
        <family val="1"/>
        <charset val="204"/>
      </rPr>
      <t>)   Выборгский район Ленинградской области</t>
    </r>
  </si>
  <si>
    <t>2.        Капитальный ремонт  и ремонт дворовых территорий многоквартирных домов, проездов к дворовым территориям многоквартирных домов</t>
  </si>
  <si>
    <t>ГОРОДСКОЕ ПОСЕЛЕНИЕ"</t>
  </si>
  <si>
    <t>Оценка объектов транспортной коммуникации (автомобильных дорог)</t>
  </si>
  <si>
    <t>Комплекс кадастровых работ по постановке на государственный кадастровый учет объектов транспортной коммуникации (автомобильных дорог)</t>
  </si>
  <si>
    <t>Ремонт проезда к многоквартирным домам по адресу: Ленинградская область, Выборгский район, пос. Ермилово, ул. Физкультурная, д. 14, 15</t>
  </si>
  <si>
    <t>2.5</t>
  </si>
  <si>
    <t>Ремонт дорожного покрытия проездов к дворовой территорий многоквартирных домов № 5,6,11  п. Рябово</t>
  </si>
  <si>
    <t>Замена водоотводных труб под автомобильной дорогой г. Приморск, ул. Вокзальная, ул. Железнодорожная</t>
  </si>
  <si>
    <t>Годы реали-зации</t>
  </si>
  <si>
    <t>5.1</t>
  </si>
  <si>
    <t>7.1</t>
  </si>
  <si>
    <t>Ямочный ремонт дорожного покрытия автомобильных дорог п. Глебычево</t>
  </si>
  <si>
    <t>6.1</t>
  </si>
  <si>
    <t>Ремонт автомобильной дороги г. Приморск, ул. Лесная до наб. Гагарина</t>
  </si>
  <si>
    <t>Ремонт дорожного покрытия проездов к  многоквартирным домам  № 10,11,12 ,13,14 п. Глебычево, ул. Офицерская</t>
  </si>
  <si>
    <t>2.11</t>
  </si>
  <si>
    <t>2.9</t>
  </si>
  <si>
    <t xml:space="preserve">   </t>
  </si>
  <si>
    <t>5.   Мероприятия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</si>
  <si>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8.1</t>
  </si>
  <si>
    <t>2.12</t>
  </si>
  <si>
    <t>1.13</t>
  </si>
  <si>
    <t>1.14</t>
  </si>
  <si>
    <t>2.13</t>
  </si>
  <si>
    <t>6.2</t>
  </si>
  <si>
    <t>6.3</t>
  </si>
  <si>
    <t>6.4</t>
  </si>
  <si>
    <t>6.5</t>
  </si>
  <si>
    <t>6.6</t>
  </si>
  <si>
    <t>6.7</t>
  </si>
  <si>
    <t>8.1.1</t>
  </si>
  <si>
    <t>8.1.2</t>
  </si>
  <si>
    <t>Ремонт проездов к дворовой территории по адресу: г. Приморск, наб. Лебедева д. 8</t>
  </si>
  <si>
    <t>Ремонт дорожного покрытия проездов к  многоквартирным домам  № 1, 2, 3, 4, 5, 6, 7, 8, 9  п. Глебычево, ул. Офицерская</t>
  </si>
  <si>
    <t>Паспортизация муниципальных дорог в границах населенных пунктов</t>
  </si>
  <si>
    <t xml:space="preserve">к постановлению администрации </t>
  </si>
  <si>
    <t xml:space="preserve">муниципального образования </t>
  </si>
  <si>
    <t>«Приморское городское поселение»</t>
  </si>
  <si>
    <t>Выборгского района Ленинградской области</t>
  </si>
  <si>
    <t xml:space="preserve">Ремонт автомобильной дороги г. Приморск, ул. Береговая  (км 1+750- км 2+ 500)   Выборгский район Ленинградской области </t>
  </si>
  <si>
    <t>Ремонт автомобильной дороги г. Приморск,  ул. Пляжная  (км  0+225 – км 0+675) Выборгский район Ленинградской области</t>
  </si>
  <si>
    <t>8.1.3</t>
  </si>
  <si>
    <t>7.1.1</t>
  </si>
  <si>
    <t>8.1.4</t>
  </si>
  <si>
    <t xml:space="preserve">      1. Ремонт автомобильных дорог</t>
  </si>
  <si>
    <t>10.1</t>
  </si>
  <si>
    <t>Реализация мероприятий в рамках подпрограммы "Создание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 государственной программы Ленинградской области "Устойчивое общественное развитие в Ленинградской области"</t>
  </si>
  <si>
    <t>Реализация мероприятий в рамках подпрограммы "Поддержание существующей сети автомобильных дорог общего пользования" государственной программы  Ленинградской области «Развитие транспортной системы Ленинградской области»</t>
  </si>
  <si>
    <t>9.1</t>
  </si>
  <si>
    <t>Оказание услуг по срочному вывозу снежных масс и расчистке снежных заносов на автомобильных дорогах общего пользования местного значения, проездов к дворовым территориям</t>
  </si>
  <si>
    <t>Комплекс кадастровых работ по постановке на государственный кадастровый учет земельных участков под объектами транспортной коммуникации (автомобильными дорогами)</t>
  </si>
  <si>
    <t xml:space="preserve">Ремонт автомобильной дороги по адресу: Ленинградская область, Выборгский район, 
г. Приморск, ул. Береговая (км 1+100-км 1+750)
</t>
  </si>
  <si>
    <t>1.12</t>
  </si>
  <si>
    <t>Ремонт дорожного покрытия проездов к дворовой территорий многоквартирных домов п. Ермилово, ул. Физкультурная  д. 1, 2, 3</t>
  </si>
  <si>
    <t>Ремонт участка автомобильной дороги по ул. Железнодорожная (после ж/д переезда +1 км) в г. Приморск Выборгского района Ленинградской области</t>
  </si>
  <si>
    <t>6.   Мероприятия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</si>
  <si>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Восстановление системы водоотвода вдоль автомобильных  дорог местного значения г. Приморск, п. Озерки</t>
  </si>
  <si>
    <t>Ремонт автомобильной дороги п. Ермилово, Заречный переулок</t>
  </si>
  <si>
    <t>1.15</t>
  </si>
  <si>
    <t>2.8</t>
  </si>
  <si>
    <t>2017-2022</t>
  </si>
  <si>
    <t>8.1.5</t>
  </si>
  <si>
    <t xml:space="preserve">Ремонт дорожного покрытия проезда к дворовой территорий многоквартирных домов г. Приморск, наб. Лебедева, д. 1 б, д. 20 (от наб. Лебедева до торговой площади) </t>
  </si>
  <si>
    <t>Ремонт автомобильной дороги г. Приморск, пер. Спортивный</t>
  </si>
  <si>
    <t>Ремонт автомобильной дороги п. Ермилово, ул. Физкультурная</t>
  </si>
  <si>
    <t>1.16</t>
  </si>
  <si>
    <t>Ремонт дорожного покрытия проездов к дворовой территорий многоквартирных домов п.Красная Долина, ул. Центральная  д. 37, 35, 33</t>
  </si>
  <si>
    <t>Уборка дорог г. Приморск, п. Ермилово, п. Красная Долина, п. Рябово, п. Камышовка, д. Александровка, п. Заречье, п. Краснофлотское, п. Озерки, п. Глебычево, п. Прибылово, п. Ключевое, п. Вязы, п. Малышево, п. Балтийское, п. Мамонтовка, п. Мысовое, п. Пионерское, п. Лужки</t>
  </si>
  <si>
    <t>Контроль приемочных, периодических и контрольных испытаний материалов, операционный и лабораторный контроль дорожных работ</t>
  </si>
  <si>
    <t>1.17</t>
  </si>
  <si>
    <t xml:space="preserve">Ремонт проезда к дворовой территории к многоквартирному дому по адресу:  г. Приморск, наб. Лебедева, д. 7 </t>
  </si>
  <si>
    <t>Ремонт проезда к дворовой территории к многоквартирному дому по адресу:  г. Приморск, наб. Лебедева, д. 21</t>
  </si>
  <si>
    <t>2.14</t>
  </si>
  <si>
    <t>Установка креплений для указателей наименований улиц</t>
  </si>
  <si>
    <t>3.  Подготовка и утверждение документов территориального планирования поселений</t>
  </si>
  <si>
    <t>4.        Содержание автомобильных дорог</t>
  </si>
  <si>
    <t xml:space="preserve">Ремонт автомобильной дороги п. Красная Долина вокруг Дома Культуры </t>
  </si>
  <si>
    <t>7.   Мероприятия по капитальному ремонту и ремонту автомобильных дорог общего пользования местного значения</t>
  </si>
  <si>
    <t>7.1.2</t>
  </si>
  <si>
    <t>7.1.3</t>
  </si>
  <si>
    <t>7.1.4</t>
  </si>
  <si>
    <t>7.1.5</t>
  </si>
  <si>
    <t>8.   Мероприятия по капитальному ремонту и ремонту автомобильных дорог общего пользования местного значения, имеющих приоритетный социально-значимый характер</t>
  </si>
  <si>
    <t>8.1.7</t>
  </si>
  <si>
    <t>8.1.8</t>
  </si>
  <si>
    <t>9.   Мероприятия по реализации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</si>
  <si>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9.2</t>
  </si>
  <si>
    <t>9.3</t>
  </si>
  <si>
    <t>9.4</t>
  </si>
  <si>
    <t>9.5</t>
  </si>
  <si>
    <t>10.   Мероприятия областного закона от 28 декабря 2018 г. N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</si>
  <si>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10.1.1</t>
  </si>
  <si>
    <t>4.1</t>
  </si>
  <si>
    <t>4.2</t>
  </si>
  <si>
    <t>4.3</t>
  </si>
  <si>
    <t>4.4</t>
  </si>
  <si>
    <t>4.5</t>
  </si>
  <si>
    <t>4.6</t>
  </si>
  <si>
    <t>4.7</t>
  </si>
  <si>
    <t>4.8</t>
  </si>
  <si>
    <t>4.9</t>
  </si>
  <si>
    <t>4.10</t>
  </si>
  <si>
    <t>4.11</t>
  </si>
  <si>
    <t>4.12</t>
  </si>
  <si>
    <t>4.13</t>
  </si>
  <si>
    <t>4.14</t>
  </si>
  <si>
    <t>4.15</t>
  </si>
  <si>
    <t>Ремонт участка автомобильной дороги по ул. Железнодорожная (км 0+000 - км 0+456), от пересечения с ул. Лесной до ж/д переезда  в г. Приморск Выборгского района Ленинградской области</t>
  </si>
  <si>
    <t xml:space="preserve">
</t>
  </si>
  <si>
    <t>Ремонт автомобильной дороги по адресу: Ленинградская область, Выборгский район, 
д. Камышовка, ул. Озерная (км 0-км 0+350)</t>
  </si>
  <si>
    <t>был нагорный пер.</t>
  </si>
  <si>
    <t>8.1.9</t>
  </si>
  <si>
    <t>БЫЛА УЛ. НОВАЯ</t>
  </si>
  <si>
    <t>Ремонт проезда к дворовой территории к многоквартирному дому по адресу:  г. Приморск. ул. Комсомольская д. 3</t>
  </si>
  <si>
    <t>Ремонт  автомобильной дороги по адресу: Ленинградская область, Выборгский район, г. Приморск, пер. Нагорный</t>
  </si>
  <si>
    <t xml:space="preserve">Ремонт  автомобильной дороги по адресу: Ленинградская область, Выборгский район, г. Приморск, ул. Новая </t>
  </si>
  <si>
    <t>Ремонт проезда к дворовой территорий по адресу: г.Приморск, Выборгское шоссе д. 3, наб. Лебедева д. 1;1а;1б;2</t>
  </si>
  <si>
    <t>2.15</t>
  </si>
  <si>
    <t>Профилирование и подсыпка участков грунтовых автомобильных дорог пос. Мамонтовка; пос. Малышево; пос. Балтийское, пос. Озерки</t>
  </si>
  <si>
    <t>от 28 декабря 2019 г. №1008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</si>
</sst>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р_._-;\-* #,##0_р_._-;_-* &quot;-&quot;_р_._-;_-@_-"/>
    <numFmt numFmtId="165" formatCode="#,##0.0"/>
  </numFmts>
  <fonts count="10" x14ac:knownFonts="1">
    <font>
      <sz val="11"/>
      <color theme="1"/>
      <name val="Calibri"/>
      <family val="2"/>
      <charset val="204"/>
      <scheme val="minor"/>
    </font>
    <font>
      <b/>
      <sz val="9"/>
      <name val="Times New Roman"/>
      <family val="1"/>
      <charset val="204"/>
    </font>
    <font>
      <sz val="9"/>
      <name val="Times New Roman"/>
      <family val="1"/>
      <charset val="204"/>
    </font>
    <font>
      <sz val="12"/>
      <name val="Times New Roman"/>
      <family val="1"/>
      <charset val="204"/>
    </font>
    <font>
      <sz val="11"/>
      <name val="Calibri"/>
      <family val="2"/>
      <charset val="204"/>
      <scheme val="minor"/>
    </font>
    <font>
      <sz val="11"/>
      <name val="Times New Roman"/>
      <family val="1"/>
      <charset val="204"/>
    </font>
    <font>
      <sz val="14"/>
      <name val="Times New Roman"/>
      <family val="1"/>
      <charset val="204"/>
    </font>
    <font>
      <b/>
      <sz val="12"/>
      <name val="Times New Roman"/>
      <family val="1"/>
      <charset val="204"/>
    </font>
    <font>
      <i/>
      <sz val="9"/>
      <name val="Times New Roman"/>
      <family val="1"/>
      <charset val="204"/>
    </font>
    <font>
      <sz val="9"/>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1">
    <xf numFmtId="0" fontId="0" fillId="0" borderId="0" xfId="0"/>
    <xf numFmtId="165" fontId="1" fillId="0" borderId="2" xfId="0" applyNumberFormat="1" applyFont="1" applyBorder="1" applyAlignment="1">
      <alignment horizontal="right" vertical="center" wrapText="1"/>
    </xf>
    <xf numFmtId="165" fontId="1" fillId="0" borderId="3" xfId="0" applyNumberFormat="1" applyFont="1" applyBorder="1" applyAlignment="1">
      <alignment horizontal="right" vertical="center" wrapText="1"/>
    </xf>
    <xf numFmtId="165" fontId="1" fillId="0" borderId="4" xfId="0" applyNumberFormat="1" applyFont="1" applyBorder="1" applyAlignment="1">
      <alignment horizontal="right" vertical="center" wrapText="1"/>
    </xf>
    <xf numFmtId="0" fontId="3" fillId="0" borderId="0" xfId="0" applyFont="1" applyAlignment="1"/>
    <xf numFmtId="0" fontId="3" fillId="0" borderId="0" xfId="0" applyFont="1" applyAlignment="1">
      <alignment horizontal="right"/>
    </xf>
    <xf numFmtId="164" fontId="4" fillId="0" borderId="0" xfId="0" applyNumberFormat="1" applyFont="1"/>
    <xf numFmtId="0" fontId="4" fillId="0" borderId="0" xfId="0" applyFont="1"/>
    <xf numFmtId="164" fontId="5" fillId="0" borderId="0" xfId="0" applyNumberFormat="1" applyFont="1" applyAlignment="1"/>
    <xf numFmtId="0" fontId="5" fillId="0" borderId="0" xfId="0" applyFont="1" applyAlignment="1"/>
    <xf numFmtId="164" fontId="7" fillId="0" borderId="0" xfId="0" applyNumberFormat="1" applyFont="1" applyAlignment="1">
      <alignment horizontal="center" vertical="center"/>
    </xf>
    <xf numFmtId="0" fontId="5" fillId="0" borderId="0" xfId="0" applyFont="1"/>
    <xf numFmtId="165" fontId="2" fillId="0" borderId="0" xfId="0" applyNumberFormat="1" applyFont="1"/>
    <xf numFmtId="165" fontId="2" fillId="0" borderId="2" xfId="0" applyNumberFormat="1" applyFont="1" applyBorder="1" applyAlignment="1">
      <alignment horizontal="center" vertical="center" wrapText="1"/>
    </xf>
    <xf numFmtId="165" fontId="9" fillId="0" borderId="0" xfId="0" applyNumberFormat="1" applyFont="1"/>
    <xf numFmtId="165" fontId="2" fillId="0" borderId="2" xfId="0" applyNumberFormat="1" applyFont="1" applyBorder="1" applyAlignment="1">
      <alignment horizontal="right" vertical="top" wrapText="1"/>
    </xf>
    <xf numFmtId="165" fontId="2" fillId="0" borderId="2" xfId="0" applyNumberFormat="1" applyFont="1" applyBorder="1" applyAlignment="1">
      <alignment vertical="top" wrapText="1"/>
    </xf>
    <xf numFmtId="165" fontId="2" fillId="0" borderId="3" xfId="0" applyNumberFormat="1" applyFont="1" applyBorder="1" applyAlignment="1">
      <alignment vertical="top" wrapText="1"/>
    </xf>
    <xf numFmtId="165" fontId="2" fillId="0" borderId="4" xfId="0" applyNumberFormat="1" applyFont="1" applyBorder="1" applyAlignment="1">
      <alignment vertical="top" wrapText="1"/>
    </xf>
    <xf numFmtId="165" fontId="1" fillId="0" borderId="1" xfId="0" applyNumberFormat="1" applyFont="1" applyBorder="1" applyAlignment="1">
      <alignment horizontal="right" vertical="top" wrapText="1"/>
    </xf>
    <xf numFmtId="0" fontId="1" fillId="0" borderId="2" xfId="0" applyFont="1" applyBorder="1" applyAlignment="1">
      <alignment horizontal="center" vertical="top" wrapText="1"/>
    </xf>
    <xf numFmtId="165" fontId="1" fillId="0" borderId="2" xfId="0" applyNumberFormat="1" applyFont="1" applyBorder="1" applyAlignment="1">
      <alignment horizontal="right" vertical="top" wrapText="1"/>
    </xf>
    <xf numFmtId="0" fontId="1" fillId="0" borderId="3" xfId="0" applyFont="1" applyBorder="1" applyAlignment="1">
      <alignment horizontal="center" vertical="top" wrapText="1"/>
    </xf>
    <xf numFmtId="165" fontId="1" fillId="0" borderId="3" xfId="0" applyNumberFormat="1" applyFont="1" applyBorder="1" applyAlignment="1">
      <alignment horizontal="right" vertical="top" wrapText="1"/>
    </xf>
    <xf numFmtId="0" fontId="1" fillId="0" borderId="4" xfId="0" applyFont="1" applyBorder="1" applyAlignment="1">
      <alignment horizontal="center" vertical="top" wrapText="1"/>
    </xf>
    <xf numFmtId="165" fontId="1" fillId="0" borderId="4" xfId="0" applyNumberFormat="1" applyFont="1" applyBorder="1" applyAlignment="1">
      <alignment horizontal="right" vertical="top" wrapText="1"/>
    </xf>
    <xf numFmtId="4" fontId="2" fillId="0" borderId="1" xfId="0" applyNumberFormat="1" applyFont="1" applyBorder="1" applyAlignment="1">
      <alignment horizontal="right" vertical="top" wrapText="1"/>
    </xf>
    <xf numFmtId="165" fontId="9" fillId="0" borderId="1" xfId="0" applyNumberFormat="1" applyFont="1" applyBorder="1"/>
    <xf numFmtId="165" fontId="2" fillId="0" borderId="1" xfId="0" applyNumberFormat="1" applyFont="1" applyBorder="1" applyAlignment="1">
      <alignment vertical="top"/>
    </xf>
    <xf numFmtId="165" fontId="2" fillId="0" borderId="4" xfId="0" applyNumberFormat="1" applyFont="1" applyBorder="1" applyAlignment="1">
      <alignment horizontal="right" vertical="top" wrapText="1"/>
    </xf>
    <xf numFmtId="165" fontId="2" fillId="0" borderId="3" xfId="0" applyNumberFormat="1" applyFont="1" applyBorder="1" applyAlignment="1">
      <alignment horizontal="right" vertical="top" wrapText="1"/>
    </xf>
    <xf numFmtId="165" fontId="2" fillId="0" borderId="1" xfId="0" applyNumberFormat="1" applyFont="1" applyBorder="1" applyAlignment="1">
      <alignment vertical="top" wrapText="1"/>
    </xf>
    <xf numFmtId="4" fontId="2" fillId="0" borderId="2" xfId="0" applyNumberFormat="1" applyFont="1" applyBorder="1" applyAlignment="1">
      <alignment horizontal="right" vertical="top" wrapText="1"/>
    </xf>
    <xf numFmtId="165" fontId="1" fillId="0" borderId="6" xfId="0" applyNumberFormat="1" applyFont="1" applyBorder="1" applyAlignment="1">
      <alignment horizontal="right" vertical="center" wrapText="1"/>
    </xf>
    <xf numFmtId="165" fontId="1" fillId="0" borderId="9" xfId="0" applyNumberFormat="1" applyFont="1" applyBorder="1" applyAlignment="1">
      <alignment horizontal="right" vertical="center" wrapText="1"/>
    </xf>
    <xf numFmtId="165" fontId="1" fillId="0" borderId="11" xfId="0" applyNumberFormat="1" applyFont="1" applyBorder="1" applyAlignment="1">
      <alignment horizontal="right" vertical="center" wrapText="1"/>
    </xf>
    <xf numFmtId="0" fontId="4" fillId="3" borderId="0" xfId="0" applyFont="1" applyFill="1"/>
    <xf numFmtId="49" fontId="2" fillId="2" borderId="1" xfId="0" applyNumberFormat="1" applyFont="1" applyFill="1" applyBorder="1" applyAlignment="1">
      <alignment horizontal="center" vertical="top" wrapText="1"/>
    </xf>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165" fontId="2" fillId="2" borderId="1" xfId="0" applyNumberFormat="1" applyFont="1" applyFill="1" applyBorder="1" applyAlignment="1">
      <alignment vertical="top" wrapText="1"/>
    </xf>
    <xf numFmtId="165" fontId="1" fillId="2" borderId="1" xfId="0" applyNumberFormat="1" applyFont="1" applyFill="1" applyBorder="1" applyAlignment="1">
      <alignment horizontal="right" vertical="top" wrapText="1"/>
    </xf>
    <xf numFmtId="165" fontId="2" fillId="2" borderId="1" xfId="0" applyNumberFormat="1" applyFont="1" applyFill="1" applyBorder="1" applyAlignment="1">
      <alignment horizontal="right" vertical="top" wrapText="1"/>
    </xf>
    <xf numFmtId="0" fontId="4" fillId="2" borderId="0" xfId="0" applyFont="1" applyFill="1"/>
    <xf numFmtId="49" fontId="2" fillId="0" borderId="1" xfId="0" applyNumberFormat="1" applyFont="1" applyBorder="1" applyAlignment="1">
      <alignment horizontal="center" vertical="top"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0" fontId="2" fillId="0" borderId="5" xfId="0" applyFont="1" applyBorder="1" applyAlignment="1">
      <alignment horizontal="center" vertical="top"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 fillId="0" borderId="2" xfId="0" applyFont="1" applyBorder="1" applyAlignment="1">
      <alignment horizontal="left" vertical="top" wrapText="1"/>
    </xf>
    <xf numFmtId="49" fontId="2" fillId="0" borderId="2" xfId="0" applyNumberFormat="1" applyFont="1" applyBorder="1" applyAlignment="1">
      <alignment horizontal="center" vertical="top" wrapText="1"/>
    </xf>
    <xf numFmtId="0" fontId="2" fillId="0" borderId="6" xfId="0" applyFont="1" applyBorder="1" applyAlignment="1">
      <alignment horizontal="center" vertical="top" wrapText="1"/>
    </xf>
    <xf numFmtId="165" fontId="2" fillId="0" borderId="1" xfId="0" applyNumberFormat="1" applyFont="1" applyBorder="1" applyAlignment="1">
      <alignment horizontal="right" vertical="top" wrapText="1"/>
    </xf>
    <xf numFmtId="0" fontId="2" fillId="0" borderId="3" xfId="0" applyFont="1" applyFill="1" applyBorder="1" applyAlignment="1">
      <alignment horizontal="center" vertical="top" wrapText="1"/>
    </xf>
    <xf numFmtId="165" fontId="2" fillId="0" borderId="3" xfId="0" applyNumberFormat="1" applyFont="1" applyFill="1" applyBorder="1" applyAlignment="1">
      <alignment horizontal="right" vertical="top" wrapText="1"/>
    </xf>
    <xf numFmtId="0" fontId="2" fillId="0" borderId="2" xfId="0" applyFont="1" applyBorder="1" applyAlignment="1">
      <alignment vertical="top" wrapText="1"/>
    </xf>
    <xf numFmtId="0" fontId="2" fillId="2" borderId="2" xfId="0" applyFont="1" applyFill="1" applyBorder="1" applyAlignment="1">
      <alignment vertical="top" wrapText="1"/>
    </xf>
    <xf numFmtId="165" fontId="2" fillId="0" borderId="3" xfId="0" applyNumberFormat="1" applyFont="1" applyFill="1" applyBorder="1" applyAlignment="1">
      <alignment vertical="top" wrapText="1"/>
    </xf>
    <xf numFmtId="0" fontId="4" fillId="0" borderId="0" xfId="0" applyFont="1" applyFill="1"/>
    <xf numFmtId="0" fontId="2" fillId="0" borderId="1" xfId="0" applyFont="1" applyBorder="1" applyAlignment="1">
      <alignment wrapText="1"/>
    </xf>
    <xf numFmtId="0" fontId="2" fillId="0" borderId="0" xfId="0" applyFont="1" applyAlignment="1">
      <alignment wrapText="1"/>
    </xf>
    <xf numFmtId="0" fontId="1" fillId="0" borderId="1" xfId="0" applyFont="1" applyBorder="1" applyAlignment="1">
      <alignment horizontal="center" vertical="center" wrapText="1"/>
    </xf>
    <xf numFmtId="165" fontId="1" fillId="0" borderId="1" xfId="0" applyNumberFormat="1" applyFont="1" applyBorder="1" applyAlignment="1">
      <alignment horizontal="right" vertical="center"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7" xfId="0" applyFont="1" applyBorder="1" applyAlignment="1">
      <alignment horizontal="center" vertical="top" wrapText="1"/>
    </xf>
    <xf numFmtId="0" fontId="2" fillId="0" borderId="0" xfId="0" applyFont="1" applyBorder="1" applyAlignment="1">
      <alignment horizontal="center" vertical="top" wrapText="1"/>
    </xf>
    <xf numFmtId="0" fontId="2" fillId="0" borderId="12" xfId="0" applyFont="1" applyBorder="1" applyAlignment="1">
      <alignment horizontal="center" vertical="top"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 xfId="0" applyFont="1" applyBorder="1" applyAlignment="1">
      <alignment horizontal="center" vertical="top" wrapText="1"/>
    </xf>
    <xf numFmtId="49" fontId="2" fillId="0" borderId="2"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49" fontId="2" fillId="0" borderId="4" xfId="0" applyNumberFormat="1" applyFont="1" applyBorder="1" applyAlignment="1">
      <alignment horizontal="center" vertical="top" wrapText="1"/>
    </xf>
    <xf numFmtId="0" fontId="2" fillId="0" borderId="1" xfId="0" applyFont="1" applyBorder="1" applyAlignment="1">
      <alignmen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49" fontId="2" fillId="0" borderId="1" xfId="0" applyNumberFormat="1"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Font="1" applyBorder="1" applyAlignment="1">
      <alignment horizontal="left" vertical="top" wrapText="1"/>
    </xf>
    <xf numFmtId="49" fontId="2" fillId="0" borderId="1" xfId="0" applyNumberFormat="1" applyFont="1" applyBorder="1" applyAlignment="1">
      <alignment horizontal="center" vertical="top"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2" fillId="0" borderId="5" xfId="0" applyFont="1" applyBorder="1" applyAlignment="1">
      <alignment horizontal="center" vertical="top" wrapText="1"/>
    </xf>
    <xf numFmtId="165" fontId="2" fillId="0" borderId="1" xfId="0" applyNumberFormat="1" applyFont="1" applyBorder="1" applyAlignment="1">
      <alignment horizontal="right" vertical="top" wrapText="1"/>
    </xf>
    <xf numFmtId="0" fontId="2" fillId="0" borderId="5" xfId="0" applyFont="1" applyFill="1" applyBorder="1" applyAlignment="1">
      <alignment horizontal="center" vertical="top" wrapText="1"/>
    </xf>
    <xf numFmtId="0" fontId="2" fillId="0" borderId="1" xfId="0" applyFont="1" applyFill="1" applyBorder="1" applyAlignment="1">
      <alignment horizontal="center" vertical="top" wrapText="1"/>
    </xf>
    <xf numFmtId="0" fontId="8" fillId="0" borderId="1" xfId="0" applyFont="1" applyBorder="1" applyAlignment="1">
      <alignment vertical="top" wrapText="1"/>
    </xf>
    <xf numFmtId="0" fontId="9" fillId="0" borderId="1" xfId="0" applyFont="1" applyBorder="1" applyAlignment="1">
      <alignment vertical="top" wrapText="1"/>
    </xf>
    <xf numFmtId="0" fontId="5" fillId="0" borderId="0" xfId="0" applyFont="1" applyAlignment="1">
      <alignment horizontal="center"/>
    </xf>
    <xf numFmtId="165"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6" fillId="0" borderId="0" xfId="0" applyFont="1" applyAlignment="1">
      <alignment horizontal="center" vertical="center"/>
    </xf>
    <xf numFmtId="164" fontId="2" fillId="0" borderId="1"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top" wrapText="1"/>
    </xf>
    <xf numFmtId="0" fontId="2" fillId="0" borderId="9" xfId="0" applyFont="1" applyBorder="1" applyAlignment="1">
      <alignment horizontal="center" vertical="top" wrapText="1"/>
    </xf>
    <xf numFmtId="0" fontId="2" fillId="0" borderId="11" xfId="0" applyFont="1" applyBorder="1" applyAlignment="1">
      <alignment horizontal="center" vertical="top"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2"/>
  <sheetViews>
    <sheetView tabSelected="1" view="pageBreakPreview" zoomScale="120" zoomScaleNormal="110" zoomScaleSheetLayoutView="120" workbookViewId="0">
      <selection activeCell="I6" sqref="I6"/>
    </sheetView>
  </sheetViews>
  <sheetFormatPr defaultColWidth="9.140625" defaultRowHeight="15" x14ac:dyDescent="0.25"/>
  <cols>
    <col min="1" max="1" width="5.5703125" style="6" customWidth="1"/>
    <col min="2" max="2" width="37.42578125" style="7" customWidth="1"/>
    <col min="3" max="3" width="18.85546875" style="7" customWidth="1"/>
    <col min="4" max="4" width="6.85546875" style="7" customWidth="1"/>
    <col min="5" max="5" width="6.5703125" style="7" customWidth="1"/>
    <col min="6" max="6" width="8.85546875" style="7" customWidth="1"/>
    <col min="7" max="8" width="8" style="14" customWidth="1"/>
    <col min="9" max="9" width="8.28515625" style="14" customWidth="1"/>
    <col min="10" max="16384" width="9.140625" style="7"/>
  </cols>
  <sheetData>
    <row r="1" spans="1:22" ht="15.75" x14ac:dyDescent="0.25">
      <c r="B1" s="4"/>
      <c r="C1" s="4"/>
      <c r="D1" s="4"/>
      <c r="E1" s="4"/>
      <c r="F1" s="4"/>
      <c r="G1" s="4"/>
      <c r="H1" s="4"/>
      <c r="I1" s="5" t="s">
        <v>65</v>
      </c>
    </row>
    <row r="2" spans="1:22" ht="15.75" x14ac:dyDescent="0.25">
      <c r="B2" s="4"/>
      <c r="C2" s="4"/>
      <c r="D2" s="4"/>
      <c r="E2" s="4"/>
      <c r="F2" s="4"/>
      <c r="G2" s="4"/>
      <c r="H2" s="4"/>
      <c r="I2" s="5" t="s">
        <v>107</v>
      </c>
      <c r="V2" s="7" t="s">
        <v>89</v>
      </c>
    </row>
    <row r="3" spans="1:22" ht="15.75" x14ac:dyDescent="0.25">
      <c r="B3" s="4"/>
      <c r="C3" s="4"/>
      <c r="D3" s="4"/>
      <c r="E3" s="4"/>
      <c r="F3" s="4"/>
      <c r="G3" s="4"/>
      <c r="H3" s="4"/>
      <c r="I3" s="5" t="s">
        <v>108</v>
      </c>
    </row>
    <row r="4" spans="1:22" ht="15.75" x14ac:dyDescent="0.25">
      <c r="B4" s="4"/>
      <c r="C4" s="4"/>
      <c r="D4" s="4"/>
      <c r="E4" s="4"/>
      <c r="F4" s="4"/>
      <c r="G4" s="4"/>
      <c r="H4" s="4"/>
      <c r="I4" s="5" t="s">
        <v>109</v>
      </c>
    </row>
    <row r="5" spans="1:22" ht="15.75" x14ac:dyDescent="0.25">
      <c r="B5" s="4"/>
      <c r="C5" s="4"/>
      <c r="D5" s="4"/>
      <c r="E5" s="4"/>
      <c r="F5" s="4"/>
      <c r="G5" s="4"/>
      <c r="H5" s="4"/>
      <c r="I5" s="5" t="s">
        <v>110</v>
      </c>
    </row>
    <row r="6" spans="1:22" ht="15.75" x14ac:dyDescent="0.25">
      <c r="B6" s="4"/>
      <c r="C6" s="4"/>
      <c r="D6" s="4"/>
      <c r="E6" s="4"/>
      <c r="F6" s="4"/>
      <c r="G6" s="4"/>
      <c r="H6" s="4"/>
      <c r="I6" s="5" t="s">
        <v>191</v>
      </c>
    </row>
    <row r="7" spans="1:22" x14ac:dyDescent="0.25">
      <c r="A7" s="8"/>
      <c r="B7" s="9"/>
      <c r="C7" s="9"/>
      <c r="D7" s="9"/>
      <c r="E7" s="104"/>
      <c r="F7" s="104"/>
      <c r="G7" s="104"/>
      <c r="H7" s="104"/>
      <c r="I7" s="104"/>
    </row>
    <row r="8" spans="1:22" ht="15" customHeight="1" x14ac:dyDescent="0.25">
      <c r="A8" s="107" t="s">
        <v>40</v>
      </c>
      <c r="B8" s="107"/>
      <c r="C8" s="107"/>
      <c r="D8" s="107"/>
      <c r="E8" s="107"/>
      <c r="F8" s="107"/>
      <c r="G8" s="107"/>
      <c r="H8" s="107"/>
      <c r="I8" s="107"/>
    </row>
    <row r="9" spans="1:22" ht="16.5" customHeight="1" x14ac:dyDescent="0.25">
      <c r="A9" s="107" t="s">
        <v>41</v>
      </c>
      <c r="B9" s="107"/>
      <c r="C9" s="107"/>
      <c r="D9" s="107"/>
      <c r="E9" s="107"/>
      <c r="F9" s="107"/>
      <c r="G9" s="107"/>
      <c r="H9" s="107"/>
      <c r="I9" s="107"/>
    </row>
    <row r="10" spans="1:22" ht="16.5" customHeight="1" x14ac:dyDescent="0.25">
      <c r="A10" s="107" t="s">
        <v>42</v>
      </c>
      <c r="B10" s="107"/>
      <c r="C10" s="107"/>
      <c r="D10" s="107"/>
      <c r="E10" s="107"/>
      <c r="F10" s="107"/>
      <c r="G10" s="107"/>
      <c r="H10" s="107"/>
      <c r="I10" s="107"/>
    </row>
    <row r="11" spans="1:22" ht="15.75" customHeight="1" x14ac:dyDescent="0.25">
      <c r="A11" s="107" t="s">
        <v>73</v>
      </c>
      <c r="B11" s="107"/>
      <c r="C11" s="107"/>
      <c r="D11" s="107"/>
      <c r="E11" s="107"/>
      <c r="F11" s="107"/>
      <c r="G11" s="107"/>
      <c r="H11" s="107"/>
      <c r="I11" s="107"/>
    </row>
    <row r="12" spans="1:22" ht="6.75" customHeight="1" x14ac:dyDescent="0.25">
      <c r="A12" s="10"/>
      <c r="B12" s="11"/>
      <c r="C12" s="11"/>
      <c r="D12" s="11"/>
      <c r="E12" s="11"/>
      <c r="F12" s="11"/>
      <c r="G12" s="12"/>
      <c r="H12" s="12"/>
      <c r="I12" s="12"/>
    </row>
    <row r="13" spans="1:22" x14ac:dyDescent="0.25">
      <c r="A13" s="108" t="s">
        <v>39</v>
      </c>
      <c r="B13" s="106" t="s">
        <v>0</v>
      </c>
      <c r="C13" s="106" t="s">
        <v>1</v>
      </c>
      <c r="D13" s="106" t="s">
        <v>2</v>
      </c>
      <c r="E13" s="106"/>
      <c r="F13" s="106" t="s">
        <v>80</v>
      </c>
      <c r="G13" s="105" t="s">
        <v>3</v>
      </c>
      <c r="H13" s="105"/>
      <c r="I13" s="105"/>
    </row>
    <row r="14" spans="1:22" ht="9" customHeight="1" x14ac:dyDescent="0.25">
      <c r="A14" s="108"/>
      <c r="B14" s="106"/>
      <c r="C14" s="106"/>
      <c r="D14" s="106" t="s">
        <v>4</v>
      </c>
      <c r="E14" s="106" t="s">
        <v>5</v>
      </c>
      <c r="F14" s="106"/>
      <c r="G14" s="105"/>
      <c r="H14" s="105"/>
      <c r="I14" s="105"/>
    </row>
    <row r="15" spans="1:22" ht="27.75" customHeight="1" x14ac:dyDescent="0.25">
      <c r="A15" s="108"/>
      <c r="B15" s="106"/>
      <c r="C15" s="106"/>
      <c r="D15" s="106"/>
      <c r="E15" s="106"/>
      <c r="F15" s="115"/>
      <c r="G15" s="13" t="s">
        <v>6</v>
      </c>
      <c r="H15" s="13" t="s">
        <v>7</v>
      </c>
      <c r="I15" s="13" t="s">
        <v>8</v>
      </c>
    </row>
    <row r="16" spans="1:22" ht="12.95" customHeight="1" x14ac:dyDescent="0.25">
      <c r="A16" s="108"/>
      <c r="B16" s="109" t="s">
        <v>9</v>
      </c>
      <c r="C16" s="112" t="s">
        <v>10</v>
      </c>
      <c r="D16" s="113">
        <v>2017</v>
      </c>
      <c r="E16" s="114">
        <v>2022</v>
      </c>
      <c r="F16" s="54">
        <v>2017</v>
      </c>
      <c r="G16" s="1">
        <f t="shared" ref="G16:G27" si="0">SUM(H16:I16)</f>
        <v>20489.5</v>
      </c>
      <c r="H16" s="1">
        <f>H23</f>
        <v>9981.2000000000007</v>
      </c>
      <c r="I16" s="1">
        <f>SUM(I23)</f>
        <v>10508.300000000001</v>
      </c>
    </row>
    <row r="17" spans="1:9" ht="12.95" customHeight="1" x14ac:dyDescent="0.25">
      <c r="A17" s="108"/>
      <c r="B17" s="110"/>
      <c r="C17" s="112"/>
      <c r="D17" s="113"/>
      <c r="E17" s="114"/>
      <c r="F17" s="55">
        <v>2018</v>
      </c>
      <c r="G17" s="2">
        <f t="shared" si="0"/>
        <v>20472.400000000001</v>
      </c>
      <c r="H17" s="2">
        <f>H24</f>
        <v>4150.3999999999996</v>
      </c>
      <c r="I17" s="2">
        <f>I24</f>
        <v>16322</v>
      </c>
    </row>
    <row r="18" spans="1:9" ht="12.95" customHeight="1" x14ac:dyDescent="0.25">
      <c r="A18" s="108"/>
      <c r="B18" s="110"/>
      <c r="C18" s="112"/>
      <c r="D18" s="113"/>
      <c r="E18" s="114"/>
      <c r="F18" s="55">
        <v>2019</v>
      </c>
      <c r="G18" s="2">
        <f t="shared" si="0"/>
        <v>33655.199999999997</v>
      </c>
      <c r="H18" s="2">
        <f>H25</f>
        <v>11081.5</v>
      </c>
      <c r="I18" s="2">
        <f t="shared" ref="I18:I21" si="1">SUM(I25)</f>
        <v>22573.699999999997</v>
      </c>
    </row>
    <row r="19" spans="1:9" ht="12.95" customHeight="1" x14ac:dyDescent="0.25">
      <c r="A19" s="108"/>
      <c r="B19" s="110"/>
      <c r="C19" s="112"/>
      <c r="D19" s="113"/>
      <c r="E19" s="114"/>
      <c r="F19" s="55">
        <v>2020</v>
      </c>
      <c r="G19" s="2">
        <f t="shared" si="0"/>
        <v>11587.9</v>
      </c>
      <c r="H19" s="2">
        <f>H26</f>
        <v>1068.4000000000001</v>
      </c>
      <c r="I19" s="2">
        <f t="shared" si="1"/>
        <v>10519.5</v>
      </c>
    </row>
    <row r="20" spans="1:9" ht="12.95" customHeight="1" x14ac:dyDescent="0.25">
      <c r="A20" s="108"/>
      <c r="B20" s="110"/>
      <c r="C20" s="112"/>
      <c r="D20" s="113"/>
      <c r="E20" s="114"/>
      <c r="F20" s="55">
        <v>2021</v>
      </c>
      <c r="G20" s="2">
        <f>SUM(H20:I20)</f>
        <v>10816.8</v>
      </c>
      <c r="H20" s="2">
        <f>H27</f>
        <v>0</v>
      </c>
      <c r="I20" s="2">
        <f t="shared" si="1"/>
        <v>10816.8</v>
      </c>
    </row>
    <row r="21" spans="1:9" ht="12.95" customHeight="1" x14ac:dyDescent="0.25">
      <c r="A21" s="108"/>
      <c r="B21" s="110"/>
      <c r="C21" s="112"/>
      <c r="D21" s="113"/>
      <c r="E21" s="114"/>
      <c r="F21" s="55">
        <v>2022</v>
      </c>
      <c r="G21" s="2">
        <f>SUM(H21:I21)</f>
        <v>12408.8</v>
      </c>
      <c r="H21" s="2"/>
      <c r="I21" s="2">
        <f t="shared" si="1"/>
        <v>12408.8</v>
      </c>
    </row>
    <row r="22" spans="1:9" ht="12.95" customHeight="1" x14ac:dyDescent="0.25">
      <c r="A22" s="108"/>
      <c r="B22" s="111"/>
      <c r="C22" s="112"/>
      <c r="D22" s="113"/>
      <c r="E22" s="114"/>
      <c r="F22" s="55" t="s">
        <v>132</v>
      </c>
      <c r="G22" s="2">
        <f>SUM(G16:G21)</f>
        <v>109430.6</v>
      </c>
      <c r="H22" s="2">
        <f>SUM(H16:H21)</f>
        <v>26281.5</v>
      </c>
      <c r="I22" s="2">
        <f>SUM(I16:I21)</f>
        <v>83149.100000000006</v>
      </c>
    </row>
    <row r="23" spans="1:9" ht="12.95" customHeight="1" x14ac:dyDescent="0.25">
      <c r="A23" s="77" t="s">
        <v>70</v>
      </c>
      <c r="B23" s="78"/>
      <c r="C23" s="78"/>
      <c r="D23" s="78"/>
      <c r="E23" s="78"/>
      <c r="F23" s="49">
        <v>2017</v>
      </c>
      <c r="G23" s="1">
        <f t="shared" si="0"/>
        <v>20489.5</v>
      </c>
      <c r="H23" s="1">
        <f>SUM(H29+H66+H111+H158+H160+H179+H198)</f>
        <v>9981.2000000000007</v>
      </c>
      <c r="I23" s="1">
        <f>SUM(I29+I66+I111+I158+I160+I179+I198)</f>
        <v>10508.300000000001</v>
      </c>
    </row>
    <row r="24" spans="1:9" ht="12.95" customHeight="1" x14ac:dyDescent="0.25">
      <c r="A24" s="79"/>
      <c r="B24" s="80"/>
      <c r="C24" s="80"/>
      <c r="D24" s="80"/>
      <c r="E24" s="80"/>
      <c r="F24" s="50">
        <v>2018</v>
      </c>
      <c r="G24" s="2">
        <f t="shared" si="0"/>
        <v>20472.400000000001</v>
      </c>
      <c r="H24" s="2">
        <f>SUM(H30+H67+H112+H180+H161+H218)</f>
        <v>4150.3999999999996</v>
      </c>
      <c r="I24" s="2">
        <f>SUM(I30+I67+I112+I180+I161+I218)</f>
        <v>16322</v>
      </c>
    </row>
    <row r="25" spans="1:9" ht="12.95" customHeight="1" x14ac:dyDescent="0.25">
      <c r="A25" s="79"/>
      <c r="B25" s="80"/>
      <c r="C25" s="80"/>
      <c r="D25" s="80"/>
      <c r="E25" s="80"/>
      <c r="F25" s="50">
        <v>2019</v>
      </c>
      <c r="G25" s="2">
        <f t="shared" si="0"/>
        <v>33655.199999999997</v>
      </c>
      <c r="H25" s="2">
        <f>H181++H199+H219+H229</f>
        <v>11081.5</v>
      </c>
      <c r="I25" s="2">
        <f>SUM(I31+I68+I113+I229+I181+I199+I219)</f>
        <v>22573.699999999997</v>
      </c>
    </row>
    <row r="26" spans="1:9" ht="12.95" customHeight="1" x14ac:dyDescent="0.25">
      <c r="A26" s="79"/>
      <c r="B26" s="80"/>
      <c r="C26" s="80"/>
      <c r="D26" s="80"/>
      <c r="E26" s="80"/>
      <c r="F26" s="50">
        <v>2020</v>
      </c>
      <c r="G26" s="2">
        <f t="shared" si="0"/>
        <v>11587.9</v>
      </c>
      <c r="H26" s="2">
        <f>H220</f>
        <v>1068.4000000000001</v>
      </c>
      <c r="I26" s="2">
        <f>SUM(I32+I69+I106+I114+I182+I200+I220)</f>
        <v>10519.5</v>
      </c>
    </row>
    <row r="27" spans="1:9" ht="12.95" customHeight="1" x14ac:dyDescent="0.25">
      <c r="A27" s="79"/>
      <c r="B27" s="80"/>
      <c r="C27" s="80"/>
      <c r="D27" s="80"/>
      <c r="E27" s="80"/>
      <c r="F27" s="50">
        <v>2021</v>
      </c>
      <c r="G27" s="2">
        <f t="shared" si="0"/>
        <v>10816.8</v>
      </c>
      <c r="H27" s="2">
        <f>H183</f>
        <v>0</v>
      </c>
      <c r="I27" s="2">
        <f>SUM(I33+I70+I103+I115+I230+I183+I201+I221)</f>
        <v>10816.8</v>
      </c>
    </row>
    <row r="28" spans="1:9" ht="12.95" customHeight="1" x14ac:dyDescent="0.25">
      <c r="A28" s="81"/>
      <c r="B28" s="82"/>
      <c r="C28" s="82"/>
      <c r="D28" s="82"/>
      <c r="E28" s="82"/>
      <c r="F28" s="50">
        <v>2022</v>
      </c>
      <c r="G28" s="3">
        <f>SUM(H28:I28)</f>
        <v>12408.8</v>
      </c>
      <c r="H28" s="2"/>
      <c r="I28" s="3">
        <f>SUM(I34+I71+I116+I231+I184+I222)</f>
        <v>12408.8</v>
      </c>
    </row>
    <row r="29" spans="1:9" ht="12.95" customHeight="1" x14ac:dyDescent="0.25">
      <c r="A29" s="77" t="s">
        <v>116</v>
      </c>
      <c r="B29" s="78"/>
      <c r="C29" s="78"/>
      <c r="D29" s="78"/>
      <c r="E29" s="78"/>
      <c r="F29" s="54">
        <v>2017</v>
      </c>
      <c r="G29" s="1">
        <f t="shared" ref="G29:G39" si="2">SUM(H29:I29)</f>
        <v>1338.0000000000002</v>
      </c>
      <c r="H29" s="33"/>
      <c r="I29" s="1">
        <f>SUM(I35+I36+I37+I38+I39+I54+I60)</f>
        <v>1338.0000000000002</v>
      </c>
    </row>
    <row r="30" spans="1:9" ht="12.95" customHeight="1" x14ac:dyDescent="0.25">
      <c r="A30" s="79"/>
      <c r="B30" s="80"/>
      <c r="C30" s="80"/>
      <c r="D30" s="80"/>
      <c r="E30" s="80"/>
      <c r="F30" s="55">
        <v>2018</v>
      </c>
      <c r="G30" s="2">
        <f t="shared" si="2"/>
        <v>4005.2999999999993</v>
      </c>
      <c r="H30" s="34"/>
      <c r="I30" s="2">
        <f>SUM(I40+I41+I42+I43+I44+I49+I55+I61)</f>
        <v>4005.2999999999993</v>
      </c>
    </row>
    <row r="31" spans="1:9" ht="12.95" customHeight="1" x14ac:dyDescent="0.25">
      <c r="A31" s="79"/>
      <c r="B31" s="80"/>
      <c r="C31" s="80"/>
      <c r="D31" s="80"/>
      <c r="E31" s="80"/>
      <c r="F31" s="55">
        <v>2019</v>
      </c>
      <c r="G31" s="2">
        <f t="shared" si="2"/>
        <v>2960.3</v>
      </c>
      <c r="H31" s="34"/>
      <c r="I31" s="2">
        <f>SUM(I56+I62+I45+I46)</f>
        <v>2960.3</v>
      </c>
    </row>
    <row r="32" spans="1:9" ht="12.95" customHeight="1" x14ac:dyDescent="0.25">
      <c r="A32" s="79"/>
      <c r="B32" s="80"/>
      <c r="C32" s="80"/>
      <c r="D32" s="80"/>
      <c r="E32" s="80"/>
      <c r="F32" s="55">
        <v>2020</v>
      </c>
      <c r="G32" s="2">
        <f t="shared" si="2"/>
        <v>1029.5</v>
      </c>
      <c r="H32" s="34"/>
      <c r="I32" s="2">
        <f>SUM(I48+I47+I50+I57+I63)</f>
        <v>1029.5</v>
      </c>
    </row>
    <row r="33" spans="1:9" ht="12.95" customHeight="1" x14ac:dyDescent="0.25">
      <c r="A33" s="79"/>
      <c r="B33" s="80"/>
      <c r="C33" s="80"/>
      <c r="D33" s="80"/>
      <c r="E33" s="80"/>
      <c r="F33" s="55">
        <v>2021</v>
      </c>
      <c r="G33" s="2">
        <f t="shared" si="2"/>
        <v>600</v>
      </c>
      <c r="H33" s="34"/>
      <c r="I33" s="2">
        <f>SUM(I51+I58+I64)</f>
        <v>600</v>
      </c>
    </row>
    <row r="34" spans="1:9" ht="12.95" customHeight="1" x14ac:dyDescent="0.25">
      <c r="A34" s="81"/>
      <c r="B34" s="82"/>
      <c r="C34" s="82"/>
      <c r="D34" s="82"/>
      <c r="E34" s="82"/>
      <c r="F34" s="56">
        <v>2022</v>
      </c>
      <c r="G34" s="3">
        <f>SUM(H34:I34)</f>
        <v>1300.5</v>
      </c>
      <c r="H34" s="35"/>
      <c r="I34" s="3">
        <f>SUM(I52+I59+I65)</f>
        <v>1300.5</v>
      </c>
    </row>
    <row r="35" spans="1:9" ht="35.1" customHeight="1" x14ac:dyDescent="0.25">
      <c r="A35" s="44" t="s">
        <v>52</v>
      </c>
      <c r="B35" s="45" t="s">
        <v>11</v>
      </c>
      <c r="C35" s="45" t="s">
        <v>10</v>
      </c>
      <c r="D35" s="46">
        <v>2017</v>
      </c>
      <c r="E35" s="46">
        <v>2017</v>
      </c>
      <c r="F35" s="53">
        <v>2017</v>
      </c>
      <c r="G35" s="29">
        <f t="shared" si="2"/>
        <v>464.3</v>
      </c>
      <c r="H35" s="29"/>
      <c r="I35" s="60">
        <v>464.3</v>
      </c>
    </row>
    <row r="36" spans="1:9" ht="47.1" customHeight="1" x14ac:dyDescent="0.25">
      <c r="A36" s="44" t="s">
        <v>53</v>
      </c>
      <c r="B36" s="45" t="s">
        <v>12</v>
      </c>
      <c r="C36" s="45" t="s">
        <v>10</v>
      </c>
      <c r="D36" s="46">
        <v>2017</v>
      </c>
      <c r="E36" s="46">
        <v>2017</v>
      </c>
      <c r="F36" s="46">
        <v>2017</v>
      </c>
      <c r="G36" s="60">
        <f t="shared" si="2"/>
        <v>97.4</v>
      </c>
      <c r="H36" s="60"/>
      <c r="I36" s="60">
        <v>97.4</v>
      </c>
    </row>
    <row r="37" spans="1:9" ht="35.1" customHeight="1" x14ac:dyDescent="0.25">
      <c r="A37" s="44" t="s">
        <v>55</v>
      </c>
      <c r="B37" s="45" t="s">
        <v>13</v>
      </c>
      <c r="C37" s="45" t="s">
        <v>10</v>
      </c>
      <c r="D37" s="46">
        <v>2017</v>
      </c>
      <c r="E37" s="46">
        <v>2017</v>
      </c>
      <c r="F37" s="46">
        <v>2017</v>
      </c>
      <c r="G37" s="60">
        <f t="shared" si="2"/>
        <v>47.6</v>
      </c>
      <c r="H37" s="60"/>
      <c r="I37" s="60">
        <v>47.6</v>
      </c>
    </row>
    <row r="38" spans="1:9" ht="35.1" customHeight="1" x14ac:dyDescent="0.25">
      <c r="A38" s="44" t="s">
        <v>56</v>
      </c>
      <c r="B38" s="45" t="s">
        <v>14</v>
      </c>
      <c r="C38" s="45" t="s">
        <v>10</v>
      </c>
      <c r="D38" s="46">
        <v>2017</v>
      </c>
      <c r="E38" s="46">
        <v>2017</v>
      </c>
      <c r="F38" s="46">
        <v>2017</v>
      </c>
      <c r="G38" s="60">
        <f t="shared" si="2"/>
        <v>400</v>
      </c>
      <c r="H38" s="60"/>
      <c r="I38" s="60">
        <v>400</v>
      </c>
    </row>
    <row r="39" spans="1:9" ht="47.1" customHeight="1" x14ac:dyDescent="0.25">
      <c r="A39" s="44" t="s">
        <v>57</v>
      </c>
      <c r="B39" s="45" t="s">
        <v>15</v>
      </c>
      <c r="C39" s="47" t="s">
        <v>10</v>
      </c>
      <c r="D39" s="46">
        <v>2017</v>
      </c>
      <c r="E39" s="46">
        <v>2017</v>
      </c>
      <c r="F39" s="46">
        <v>2017</v>
      </c>
      <c r="G39" s="60">
        <f t="shared" si="2"/>
        <v>200</v>
      </c>
      <c r="H39" s="60"/>
      <c r="I39" s="60">
        <v>200</v>
      </c>
    </row>
    <row r="40" spans="1:9" ht="35.1" customHeight="1" x14ac:dyDescent="0.25">
      <c r="A40" s="44" t="s">
        <v>58</v>
      </c>
      <c r="B40" s="45" t="s">
        <v>16</v>
      </c>
      <c r="C40" s="47" t="s">
        <v>10</v>
      </c>
      <c r="D40" s="46">
        <v>2018</v>
      </c>
      <c r="E40" s="46">
        <v>2018</v>
      </c>
      <c r="F40" s="51">
        <v>2018</v>
      </c>
      <c r="G40" s="15">
        <f t="shared" ref="G40:G62" si="3">SUM(H40:I40)</f>
        <v>70</v>
      </c>
      <c r="H40" s="15"/>
      <c r="I40" s="15">
        <v>70</v>
      </c>
    </row>
    <row r="41" spans="1:9" ht="35.1" customHeight="1" x14ac:dyDescent="0.25">
      <c r="A41" s="44" t="s">
        <v>59</v>
      </c>
      <c r="B41" s="45" t="s">
        <v>69</v>
      </c>
      <c r="C41" s="47" t="s">
        <v>10</v>
      </c>
      <c r="D41" s="46">
        <v>2018</v>
      </c>
      <c r="E41" s="46">
        <v>2018</v>
      </c>
      <c r="F41" s="46">
        <v>2018</v>
      </c>
      <c r="G41" s="60">
        <f>I41</f>
        <v>1052.8</v>
      </c>
      <c r="H41" s="60"/>
      <c r="I41" s="60">
        <v>1052.8</v>
      </c>
    </row>
    <row r="42" spans="1:9" ht="35.1" customHeight="1" x14ac:dyDescent="0.25">
      <c r="A42" s="44" t="s">
        <v>60</v>
      </c>
      <c r="B42" s="45" t="s">
        <v>79</v>
      </c>
      <c r="C42" s="47" t="s">
        <v>10</v>
      </c>
      <c r="D42" s="46">
        <v>2018</v>
      </c>
      <c r="E42" s="46">
        <v>2018</v>
      </c>
      <c r="F42" s="46">
        <v>2018</v>
      </c>
      <c r="G42" s="60">
        <f>SUM(H42:I42)</f>
        <v>140</v>
      </c>
      <c r="H42" s="60"/>
      <c r="I42" s="60">
        <v>140</v>
      </c>
    </row>
    <row r="43" spans="1:9" ht="34.5" customHeight="1" x14ac:dyDescent="0.25">
      <c r="A43" s="44" t="s">
        <v>61</v>
      </c>
      <c r="B43" s="45" t="s">
        <v>54</v>
      </c>
      <c r="C43" s="47" t="s">
        <v>10</v>
      </c>
      <c r="D43" s="46">
        <v>2018</v>
      </c>
      <c r="E43" s="46">
        <v>2018</v>
      </c>
      <c r="F43" s="46">
        <v>2018</v>
      </c>
      <c r="G43" s="60">
        <f t="shared" si="3"/>
        <v>592</v>
      </c>
      <c r="H43" s="60"/>
      <c r="I43" s="60">
        <v>592</v>
      </c>
    </row>
    <row r="44" spans="1:9" ht="35.1" customHeight="1" x14ac:dyDescent="0.25">
      <c r="A44" s="58" t="s">
        <v>62</v>
      </c>
      <c r="B44" s="57" t="s">
        <v>83</v>
      </c>
      <c r="C44" s="57" t="s">
        <v>10</v>
      </c>
      <c r="D44" s="51">
        <v>2018</v>
      </c>
      <c r="E44" s="51">
        <v>2018</v>
      </c>
      <c r="F44" s="46">
        <v>2018</v>
      </c>
      <c r="G44" s="60">
        <f t="shared" si="3"/>
        <v>472.9</v>
      </c>
      <c r="H44" s="19"/>
      <c r="I44" s="60">
        <v>472.9</v>
      </c>
    </row>
    <row r="45" spans="1:9" ht="34.5" customHeight="1" x14ac:dyDescent="0.25">
      <c r="A45" s="44" t="s">
        <v>63</v>
      </c>
      <c r="B45" s="45" t="s">
        <v>129</v>
      </c>
      <c r="C45" s="47" t="s">
        <v>10</v>
      </c>
      <c r="D45" s="46">
        <v>2019</v>
      </c>
      <c r="E45" s="46">
        <v>2019</v>
      </c>
      <c r="F45" s="46">
        <v>2019</v>
      </c>
      <c r="G45" s="60">
        <f>I45+H45</f>
        <v>2486.8000000000002</v>
      </c>
      <c r="H45" s="31"/>
      <c r="I45" s="60">
        <v>2486.8000000000002</v>
      </c>
    </row>
    <row r="46" spans="1:9" ht="34.5" customHeight="1" x14ac:dyDescent="0.25">
      <c r="A46" s="44" t="s">
        <v>124</v>
      </c>
      <c r="B46" s="45" t="s">
        <v>128</v>
      </c>
      <c r="C46" s="47" t="s">
        <v>10</v>
      </c>
      <c r="D46" s="46">
        <v>2019</v>
      </c>
      <c r="E46" s="46">
        <v>2019</v>
      </c>
      <c r="F46" s="46">
        <v>2019</v>
      </c>
      <c r="G46" s="60">
        <f>I46</f>
        <v>400</v>
      </c>
      <c r="H46" s="31"/>
      <c r="I46" s="60">
        <v>400</v>
      </c>
    </row>
    <row r="47" spans="1:9" ht="35.25" customHeight="1" x14ac:dyDescent="0.25">
      <c r="A47" s="58" t="s">
        <v>93</v>
      </c>
      <c r="B47" s="63" t="s">
        <v>135</v>
      </c>
      <c r="C47" s="47" t="s">
        <v>10</v>
      </c>
      <c r="D47" s="51">
        <v>2020</v>
      </c>
      <c r="E47" s="59">
        <v>2020</v>
      </c>
      <c r="F47" s="51">
        <v>2020</v>
      </c>
      <c r="G47" s="15">
        <f>I47</f>
        <v>500</v>
      </c>
      <c r="H47" s="16"/>
      <c r="I47" s="15">
        <v>500</v>
      </c>
    </row>
    <row r="48" spans="1:9" ht="34.5" customHeight="1" x14ac:dyDescent="0.25">
      <c r="A48" s="58" t="s">
        <v>94</v>
      </c>
      <c r="B48" s="64" t="s">
        <v>148</v>
      </c>
      <c r="C48" s="47" t="s">
        <v>10</v>
      </c>
      <c r="D48" s="51">
        <v>2020</v>
      </c>
      <c r="E48" s="59">
        <v>2020</v>
      </c>
      <c r="F48" s="51">
        <v>2020</v>
      </c>
      <c r="G48" s="15">
        <f>I48</f>
        <v>229.5</v>
      </c>
      <c r="H48" s="16"/>
      <c r="I48" s="15">
        <v>229.5</v>
      </c>
    </row>
    <row r="49" spans="1:9" ht="12.95" customHeight="1" x14ac:dyDescent="0.25">
      <c r="A49" s="84" t="s">
        <v>130</v>
      </c>
      <c r="B49" s="88" t="s">
        <v>68</v>
      </c>
      <c r="C49" s="88" t="s">
        <v>10</v>
      </c>
      <c r="D49" s="71">
        <v>2018</v>
      </c>
      <c r="E49" s="116">
        <v>2022</v>
      </c>
      <c r="F49" s="51">
        <v>2018</v>
      </c>
      <c r="G49" s="15">
        <f t="shared" si="3"/>
        <v>1585.2</v>
      </c>
      <c r="H49" s="16"/>
      <c r="I49" s="15">
        <f>2530-536-408.8</f>
        <v>1585.2</v>
      </c>
    </row>
    <row r="50" spans="1:9" ht="12.95" customHeight="1" x14ac:dyDescent="0.25">
      <c r="A50" s="85"/>
      <c r="B50" s="89"/>
      <c r="C50" s="89"/>
      <c r="D50" s="72"/>
      <c r="E50" s="117"/>
      <c r="F50" s="52">
        <v>2020</v>
      </c>
      <c r="G50" s="30">
        <f>SUM(H50:I50)</f>
        <v>200</v>
      </c>
      <c r="H50" s="17"/>
      <c r="I50" s="30">
        <v>200</v>
      </c>
    </row>
    <row r="51" spans="1:9" ht="12.95" customHeight="1" x14ac:dyDescent="0.25">
      <c r="A51" s="85"/>
      <c r="B51" s="89"/>
      <c r="C51" s="89"/>
      <c r="D51" s="72"/>
      <c r="E51" s="117"/>
      <c r="F51" s="52">
        <v>2021</v>
      </c>
      <c r="G51" s="30">
        <f>SUM(H51:I51)</f>
        <v>500</v>
      </c>
      <c r="H51" s="17"/>
      <c r="I51" s="30">
        <v>500</v>
      </c>
    </row>
    <row r="52" spans="1:9" ht="12.95" customHeight="1" x14ac:dyDescent="0.25">
      <c r="A52" s="85"/>
      <c r="B52" s="89"/>
      <c r="C52" s="89"/>
      <c r="D52" s="72"/>
      <c r="E52" s="117"/>
      <c r="F52" s="52">
        <v>2022</v>
      </c>
      <c r="G52" s="30">
        <f>SUM(H52:I52)</f>
        <v>1200.5</v>
      </c>
      <c r="H52" s="17"/>
      <c r="I52" s="30">
        <v>1200.5</v>
      </c>
    </row>
    <row r="53" spans="1:9" ht="12.95" customHeight="1" x14ac:dyDescent="0.25">
      <c r="A53" s="86"/>
      <c r="B53" s="90"/>
      <c r="C53" s="90"/>
      <c r="D53" s="73"/>
      <c r="E53" s="118"/>
      <c r="F53" s="52"/>
      <c r="G53" s="30"/>
      <c r="H53" s="17"/>
      <c r="I53" s="30"/>
    </row>
    <row r="54" spans="1:9" ht="12.95" customHeight="1" x14ac:dyDescent="0.25">
      <c r="A54" s="84" t="s">
        <v>137</v>
      </c>
      <c r="B54" s="88" t="s">
        <v>66</v>
      </c>
      <c r="C54" s="88" t="s">
        <v>10</v>
      </c>
      <c r="D54" s="71">
        <v>2017</v>
      </c>
      <c r="E54" s="116">
        <v>2022</v>
      </c>
      <c r="F54" s="51">
        <v>2017</v>
      </c>
      <c r="G54" s="15">
        <f t="shared" si="3"/>
        <v>63.7</v>
      </c>
      <c r="H54" s="15"/>
      <c r="I54" s="15">
        <v>63.7</v>
      </c>
    </row>
    <row r="55" spans="1:9" ht="12.95" customHeight="1" x14ac:dyDescent="0.25">
      <c r="A55" s="85"/>
      <c r="B55" s="89"/>
      <c r="C55" s="89"/>
      <c r="D55" s="72"/>
      <c r="E55" s="117"/>
      <c r="F55" s="52">
        <v>2018</v>
      </c>
      <c r="G55" s="30">
        <f t="shared" si="3"/>
        <v>28.7</v>
      </c>
      <c r="H55" s="30"/>
      <c r="I55" s="30">
        <v>28.7</v>
      </c>
    </row>
    <row r="56" spans="1:9" ht="12.95" customHeight="1" x14ac:dyDescent="0.25">
      <c r="A56" s="85"/>
      <c r="B56" s="89"/>
      <c r="C56" s="89"/>
      <c r="D56" s="72"/>
      <c r="E56" s="117"/>
      <c r="F56" s="52">
        <v>2019</v>
      </c>
      <c r="G56" s="30">
        <v>20.2</v>
      </c>
      <c r="H56" s="30"/>
      <c r="I56" s="30">
        <v>20.2</v>
      </c>
    </row>
    <row r="57" spans="1:9" ht="12.95" customHeight="1" x14ac:dyDescent="0.25">
      <c r="A57" s="85"/>
      <c r="B57" s="89"/>
      <c r="C57" s="89"/>
      <c r="D57" s="72"/>
      <c r="E57" s="117"/>
      <c r="F57" s="52">
        <v>2020</v>
      </c>
      <c r="G57" s="30">
        <f>SUM(H57:I57)</f>
        <v>50</v>
      </c>
      <c r="H57" s="17"/>
      <c r="I57" s="30">
        <v>50</v>
      </c>
    </row>
    <row r="58" spans="1:9" ht="12.95" customHeight="1" x14ac:dyDescent="0.25">
      <c r="A58" s="85"/>
      <c r="B58" s="89"/>
      <c r="C58" s="89"/>
      <c r="D58" s="72"/>
      <c r="E58" s="117"/>
      <c r="F58" s="52">
        <v>2021</v>
      </c>
      <c r="G58" s="30">
        <f>SUM(H58:I58)</f>
        <v>50</v>
      </c>
      <c r="H58" s="17"/>
      <c r="I58" s="30">
        <v>50</v>
      </c>
    </row>
    <row r="59" spans="1:9" ht="12.95" customHeight="1" x14ac:dyDescent="0.25">
      <c r="A59" s="86"/>
      <c r="B59" s="90"/>
      <c r="C59" s="90"/>
      <c r="D59" s="73"/>
      <c r="E59" s="118"/>
      <c r="F59" s="52">
        <v>2022</v>
      </c>
      <c r="G59" s="30">
        <f>SUM(H59:I59)</f>
        <v>50</v>
      </c>
      <c r="H59" s="17"/>
      <c r="I59" s="30">
        <v>50</v>
      </c>
    </row>
    <row r="60" spans="1:9" ht="12.95" customHeight="1" x14ac:dyDescent="0.25">
      <c r="A60" s="84" t="s">
        <v>141</v>
      </c>
      <c r="B60" s="88" t="s">
        <v>27</v>
      </c>
      <c r="C60" s="88" t="s">
        <v>10</v>
      </c>
      <c r="D60" s="71">
        <v>2017</v>
      </c>
      <c r="E60" s="74">
        <v>2022</v>
      </c>
      <c r="F60" s="51">
        <v>2017</v>
      </c>
      <c r="G60" s="15">
        <f t="shared" si="3"/>
        <v>65</v>
      </c>
      <c r="H60" s="15"/>
      <c r="I60" s="15">
        <v>65</v>
      </c>
    </row>
    <row r="61" spans="1:9" ht="12.95" customHeight="1" x14ac:dyDescent="0.25">
      <c r="A61" s="85"/>
      <c r="B61" s="89"/>
      <c r="C61" s="89"/>
      <c r="D61" s="72"/>
      <c r="E61" s="75"/>
      <c r="F61" s="52">
        <v>2018</v>
      </c>
      <c r="G61" s="30">
        <f t="shared" si="3"/>
        <v>63.7</v>
      </c>
      <c r="H61" s="30"/>
      <c r="I61" s="30">
        <v>63.7</v>
      </c>
    </row>
    <row r="62" spans="1:9" ht="12.95" customHeight="1" x14ac:dyDescent="0.25">
      <c r="A62" s="85"/>
      <c r="B62" s="89"/>
      <c r="C62" s="89"/>
      <c r="D62" s="72"/>
      <c r="E62" s="75"/>
      <c r="F62" s="52">
        <v>2019</v>
      </c>
      <c r="G62" s="30">
        <f t="shared" si="3"/>
        <v>53.3</v>
      </c>
      <c r="H62" s="30"/>
      <c r="I62" s="30">
        <f>50+3.3</f>
        <v>53.3</v>
      </c>
    </row>
    <row r="63" spans="1:9" ht="12.95" customHeight="1" x14ac:dyDescent="0.25">
      <c r="A63" s="85"/>
      <c r="B63" s="89"/>
      <c r="C63" s="89"/>
      <c r="D63" s="72"/>
      <c r="E63" s="75"/>
      <c r="F63" s="52">
        <v>2020</v>
      </c>
      <c r="G63" s="30">
        <f t="shared" ref="G63:G72" si="4">SUM(H63:I63)</f>
        <v>50</v>
      </c>
      <c r="H63" s="17"/>
      <c r="I63" s="30">
        <v>50</v>
      </c>
    </row>
    <row r="64" spans="1:9" ht="12.95" customHeight="1" x14ac:dyDescent="0.25">
      <c r="A64" s="85"/>
      <c r="B64" s="89"/>
      <c r="C64" s="89"/>
      <c r="D64" s="72"/>
      <c r="E64" s="75"/>
      <c r="F64" s="52">
        <v>2021</v>
      </c>
      <c r="G64" s="30">
        <f t="shared" si="4"/>
        <v>50</v>
      </c>
      <c r="H64" s="17"/>
      <c r="I64" s="30">
        <v>50</v>
      </c>
    </row>
    <row r="65" spans="1:9" ht="12.95" customHeight="1" x14ac:dyDescent="0.25">
      <c r="A65" s="86"/>
      <c r="B65" s="90"/>
      <c r="C65" s="90"/>
      <c r="D65" s="73"/>
      <c r="E65" s="76"/>
      <c r="F65" s="52">
        <v>2022</v>
      </c>
      <c r="G65" s="30">
        <f>SUM(H65:I65)</f>
        <v>50</v>
      </c>
      <c r="H65" s="17"/>
      <c r="I65" s="30">
        <v>50</v>
      </c>
    </row>
    <row r="66" spans="1:9" ht="14.1" customHeight="1" x14ac:dyDescent="0.25">
      <c r="A66" s="77" t="s">
        <v>72</v>
      </c>
      <c r="B66" s="78"/>
      <c r="C66" s="78"/>
      <c r="D66" s="78"/>
      <c r="E66" s="78"/>
      <c r="F66" s="20">
        <v>2017</v>
      </c>
      <c r="G66" s="21">
        <f t="shared" si="4"/>
        <v>3087.8</v>
      </c>
      <c r="H66" s="21"/>
      <c r="I66" s="21">
        <f>SUM(I72+I73+I74+I75+I90+I96)</f>
        <v>3087.8</v>
      </c>
    </row>
    <row r="67" spans="1:9" ht="14.1" customHeight="1" x14ac:dyDescent="0.25">
      <c r="A67" s="79"/>
      <c r="B67" s="80"/>
      <c r="C67" s="80"/>
      <c r="D67" s="80"/>
      <c r="E67" s="80"/>
      <c r="F67" s="22">
        <v>2018</v>
      </c>
      <c r="G67" s="23">
        <f t="shared" si="4"/>
        <v>2529.1000000000004</v>
      </c>
      <c r="H67" s="23"/>
      <c r="I67" s="23">
        <f>SUM(I77+I78+I91+I97)</f>
        <v>2529.1000000000004</v>
      </c>
    </row>
    <row r="68" spans="1:9" ht="14.1" customHeight="1" x14ac:dyDescent="0.25">
      <c r="A68" s="79"/>
      <c r="B68" s="80"/>
      <c r="C68" s="80"/>
      <c r="D68" s="80"/>
      <c r="E68" s="80"/>
      <c r="F68" s="22">
        <v>2019</v>
      </c>
      <c r="G68" s="23">
        <f t="shared" si="4"/>
        <v>7755.8</v>
      </c>
      <c r="H68" s="23"/>
      <c r="I68" s="23">
        <f>SUM(I79+I80+I81+I82+I92+I98)</f>
        <v>7755.8</v>
      </c>
    </row>
    <row r="69" spans="1:9" ht="14.1" customHeight="1" x14ac:dyDescent="0.25">
      <c r="A69" s="79"/>
      <c r="B69" s="80"/>
      <c r="C69" s="80"/>
      <c r="D69" s="80"/>
      <c r="E69" s="80"/>
      <c r="F69" s="22">
        <v>2020</v>
      </c>
      <c r="G69" s="23">
        <f t="shared" si="4"/>
        <v>180</v>
      </c>
      <c r="H69" s="23"/>
      <c r="I69" s="2">
        <f>SUM(I83+I93+I99)</f>
        <v>180</v>
      </c>
    </row>
    <row r="70" spans="1:9" ht="14.1" customHeight="1" x14ac:dyDescent="0.25">
      <c r="A70" s="79"/>
      <c r="B70" s="80"/>
      <c r="C70" s="80"/>
      <c r="D70" s="80"/>
      <c r="E70" s="80"/>
      <c r="F70" s="22">
        <v>2021</v>
      </c>
      <c r="G70" s="23">
        <f t="shared" si="4"/>
        <v>1488.5</v>
      </c>
      <c r="H70" s="23"/>
      <c r="I70" s="2">
        <f>SUM(I84+I86+I94+I100)</f>
        <v>1488.5</v>
      </c>
    </row>
    <row r="71" spans="1:9" ht="14.1" customHeight="1" x14ac:dyDescent="0.25">
      <c r="A71" s="81"/>
      <c r="B71" s="82"/>
      <c r="C71" s="82"/>
      <c r="D71" s="82"/>
      <c r="E71" s="82"/>
      <c r="F71" s="24">
        <v>2022</v>
      </c>
      <c r="G71" s="25">
        <f>SUM(H71:I71)</f>
        <v>2080</v>
      </c>
      <c r="H71" s="25"/>
      <c r="I71" s="3">
        <f>SUM(I89+I87+I95+I101)</f>
        <v>2080</v>
      </c>
    </row>
    <row r="72" spans="1:9" ht="37.5" customHeight="1" x14ac:dyDescent="0.25">
      <c r="A72" s="44" t="s">
        <v>44</v>
      </c>
      <c r="B72" s="45" t="s">
        <v>30</v>
      </c>
      <c r="C72" s="45" t="s">
        <v>10</v>
      </c>
      <c r="D72" s="46">
        <v>2017</v>
      </c>
      <c r="E72" s="46">
        <v>2017</v>
      </c>
      <c r="F72" s="53">
        <v>2017</v>
      </c>
      <c r="G72" s="29">
        <f t="shared" si="4"/>
        <v>1011.8</v>
      </c>
      <c r="H72" s="25"/>
      <c r="I72" s="29">
        <v>1011.8</v>
      </c>
    </row>
    <row r="73" spans="1:9" ht="38.25" customHeight="1" x14ac:dyDescent="0.25">
      <c r="A73" s="44" t="s">
        <v>45</v>
      </c>
      <c r="B73" s="45" t="s">
        <v>31</v>
      </c>
      <c r="C73" s="45" t="s">
        <v>10</v>
      </c>
      <c r="D73" s="46">
        <v>2017</v>
      </c>
      <c r="E73" s="46">
        <v>2017</v>
      </c>
      <c r="F73" s="46">
        <v>2017</v>
      </c>
      <c r="G73" s="60">
        <f>SUM(I73)</f>
        <v>796</v>
      </c>
      <c r="H73" s="19"/>
      <c r="I73" s="60">
        <v>796</v>
      </c>
    </row>
    <row r="74" spans="1:9" ht="36" customHeight="1" x14ac:dyDescent="0.25">
      <c r="A74" s="44" t="s">
        <v>46</v>
      </c>
      <c r="B74" s="45" t="s">
        <v>32</v>
      </c>
      <c r="C74" s="45" t="s">
        <v>10</v>
      </c>
      <c r="D74" s="46">
        <v>2017</v>
      </c>
      <c r="E74" s="46">
        <v>2017</v>
      </c>
      <c r="F74" s="46">
        <v>2017</v>
      </c>
      <c r="G74" s="60">
        <f t="shared" ref="G74:G77" si="5">SUM(H74:I74)</f>
        <v>398</v>
      </c>
      <c r="H74" s="60"/>
      <c r="I74" s="60">
        <v>398</v>
      </c>
    </row>
    <row r="75" spans="1:9" ht="18" customHeight="1" x14ac:dyDescent="0.25">
      <c r="A75" s="94" t="s">
        <v>47</v>
      </c>
      <c r="B75" s="87" t="s">
        <v>78</v>
      </c>
      <c r="C75" s="87" t="s">
        <v>10</v>
      </c>
      <c r="D75" s="83">
        <v>2017</v>
      </c>
      <c r="E75" s="71">
        <v>2017</v>
      </c>
      <c r="F75" s="51">
        <v>2017</v>
      </c>
      <c r="G75" s="15">
        <f t="shared" si="5"/>
        <v>764</v>
      </c>
      <c r="H75" s="21"/>
      <c r="I75" s="15">
        <v>764</v>
      </c>
    </row>
    <row r="76" spans="1:9" ht="17.25" customHeight="1" x14ac:dyDescent="0.25">
      <c r="A76" s="94"/>
      <c r="B76" s="87"/>
      <c r="C76" s="87"/>
      <c r="D76" s="83"/>
      <c r="E76" s="73"/>
      <c r="F76" s="53"/>
      <c r="G76" s="29"/>
      <c r="H76" s="25"/>
      <c r="I76" s="29"/>
    </row>
    <row r="77" spans="1:9" ht="36.75" customHeight="1" x14ac:dyDescent="0.25">
      <c r="A77" s="44" t="s">
        <v>77</v>
      </c>
      <c r="B77" s="45" t="s">
        <v>76</v>
      </c>
      <c r="C77" s="45" t="s">
        <v>10</v>
      </c>
      <c r="D77" s="46">
        <v>2018</v>
      </c>
      <c r="E77" s="46">
        <v>2018</v>
      </c>
      <c r="F77" s="46">
        <v>2018</v>
      </c>
      <c r="G77" s="60">
        <f t="shared" si="5"/>
        <v>1190.4000000000001</v>
      </c>
      <c r="H77" s="19"/>
      <c r="I77" s="60">
        <v>1190.4000000000001</v>
      </c>
    </row>
    <row r="78" spans="1:9" ht="36" customHeight="1" x14ac:dyDescent="0.25">
      <c r="A78" s="44" t="s">
        <v>48</v>
      </c>
      <c r="B78" s="45" t="s">
        <v>50</v>
      </c>
      <c r="C78" s="45" t="s">
        <v>10</v>
      </c>
      <c r="D78" s="46">
        <v>2018</v>
      </c>
      <c r="E78" s="46">
        <v>2018</v>
      </c>
      <c r="F78" s="46">
        <v>2018</v>
      </c>
      <c r="G78" s="60">
        <f>I78</f>
        <v>1298.7</v>
      </c>
      <c r="H78" s="19"/>
      <c r="I78" s="26">
        <v>1298.7</v>
      </c>
    </row>
    <row r="79" spans="1:9" ht="36" customHeight="1" x14ac:dyDescent="0.25">
      <c r="A79" s="44" t="s">
        <v>49</v>
      </c>
      <c r="B79" s="45" t="s">
        <v>104</v>
      </c>
      <c r="C79" s="45" t="s">
        <v>10</v>
      </c>
      <c r="D79" s="51">
        <v>2019</v>
      </c>
      <c r="E79" s="51">
        <v>2019</v>
      </c>
      <c r="F79" s="51">
        <v>2019</v>
      </c>
      <c r="G79" s="15">
        <f>I79</f>
        <v>895</v>
      </c>
      <c r="H79" s="21"/>
      <c r="I79" s="32">
        <f>1190-295</f>
        <v>895</v>
      </c>
    </row>
    <row r="80" spans="1:9" ht="35.25" customHeight="1" x14ac:dyDescent="0.25">
      <c r="A80" s="44" t="s">
        <v>131</v>
      </c>
      <c r="B80" s="45" t="s">
        <v>105</v>
      </c>
      <c r="C80" s="45" t="s">
        <v>10</v>
      </c>
      <c r="D80" s="46">
        <v>2019</v>
      </c>
      <c r="E80" s="48">
        <v>2019</v>
      </c>
      <c r="F80" s="46">
        <v>2019</v>
      </c>
      <c r="G80" s="28">
        <f>I80+H80</f>
        <v>4040</v>
      </c>
      <c r="H80" s="27"/>
      <c r="I80" s="15">
        <f>4040</f>
        <v>4040</v>
      </c>
    </row>
    <row r="81" spans="1:9" s="43" customFormat="1" ht="36.75" customHeight="1" x14ac:dyDescent="0.25">
      <c r="A81" s="37" t="s">
        <v>88</v>
      </c>
      <c r="B81" s="38" t="s">
        <v>125</v>
      </c>
      <c r="C81" s="38" t="s">
        <v>10</v>
      </c>
      <c r="D81" s="39">
        <v>2019</v>
      </c>
      <c r="E81" s="39">
        <v>2019</v>
      </c>
      <c r="F81" s="39">
        <v>2019</v>
      </c>
      <c r="G81" s="40">
        <f>I81</f>
        <v>1340.8</v>
      </c>
      <c r="H81" s="41"/>
      <c r="I81" s="42">
        <f>1340.8</f>
        <v>1340.8</v>
      </c>
    </row>
    <row r="82" spans="1:9" s="43" customFormat="1" ht="38.25" customHeight="1" x14ac:dyDescent="0.25">
      <c r="A82" s="37" t="s">
        <v>64</v>
      </c>
      <c r="B82" s="38" t="s">
        <v>188</v>
      </c>
      <c r="C82" s="38" t="s">
        <v>10</v>
      </c>
      <c r="D82" s="39">
        <v>2019</v>
      </c>
      <c r="E82" s="39">
        <v>2019</v>
      </c>
      <c r="F82" s="39">
        <v>2019</v>
      </c>
      <c r="G82" s="40">
        <f>I82</f>
        <v>1420</v>
      </c>
      <c r="H82" s="41"/>
      <c r="I82" s="42">
        <f>1420</f>
        <v>1420</v>
      </c>
    </row>
    <row r="83" spans="1:9" ht="12.75" customHeight="1" x14ac:dyDescent="0.25">
      <c r="A83" s="84" t="s">
        <v>87</v>
      </c>
      <c r="B83" s="88" t="s">
        <v>86</v>
      </c>
      <c r="C83" s="88" t="s">
        <v>10</v>
      </c>
      <c r="D83" s="71">
        <v>2020</v>
      </c>
      <c r="E83" s="71">
        <v>2021</v>
      </c>
      <c r="F83" s="51">
        <v>2020</v>
      </c>
      <c r="G83" s="15">
        <f>I83+H83</f>
        <v>100</v>
      </c>
      <c r="H83" s="15"/>
      <c r="I83" s="15">
        <v>100</v>
      </c>
    </row>
    <row r="84" spans="1:9" ht="12.95" customHeight="1" x14ac:dyDescent="0.25">
      <c r="A84" s="85"/>
      <c r="B84" s="89"/>
      <c r="C84" s="89"/>
      <c r="D84" s="72"/>
      <c r="E84" s="72"/>
      <c r="F84" s="52">
        <v>2021</v>
      </c>
      <c r="G84" s="30">
        <f>SUM(H84:I84)</f>
        <v>908.5</v>
      </c>
      <c r="H84" s="30"/>
      <c r="I84" s="30">
        <v>908.5</v>
      </c>
    </row>
    <row r="85" spans="1:9" ht="12.95" customHeight="1" x14ac:dyDescent="0.25">
      <c r="A85" s="86"/>
      <c r="B85" s="90"/>
      <c r="C85" s="90"/>
      <c r="D85" s="73"/>
      <c r="E85" s="73"/>
      <c r="F85" s="53"/>
      <c r="G85" s="29"/>
      <c r="H85" s="29"/>
      <c r="I85" s="29"/>
    </row>
    <row r="86" spans="1:9" ht="12.95" customHeight="1" x14ac:dyDescent="0.25">
      <c r="A86" s="84" t="s">
        <v>92</v>
      </c>
      <c r="B86" s="87" t="s">
        <v>138</v>
      </c>
      <c r="C86" s="87" t="s">
        <v>10</v>
      </c>
      <c r="D86" s="83">
        <v>2021</v>
      </c>
      <c r="E86" s="71">
        <v>2022</v>
      </c>
      <c r="F86" s="52">
        <v>2021</v>
      </c>
      <c r="G86" s="30">
        <f>I86</f>
        <v>500</v>
      </c>
      <c r="H86" s="23"/>
      <c r="I86" s="30">
        <v>500</v>
      </c>
    </row>
    <row r="87" spans="1:9" ht="12.95" customHeight="1" x14ac:dyDescent="0.25">
      <c r="A87" s="85"/>
      <c r="B87" s="87"/>
      <c r="C87" s="87"/>
      <c r="D87" s="83"/>
      <c r="E87" s="72"/>
      <c r="F87" s="52">
        <v>2022</v>
      </c>
      <c r="G87" s="30">
        <f>I87</f>
        <v>1000</v>
      </c>
      <c r="H87" s="17"/>
      <c r="I87" s="30">
        <v>1000</v>
      </c>
    </row>
    <row r="88" spans="1:9" ht="12.95" customHeight="1" x14ac:dyDescent="0.25">
      <c r="A88" s="86"/>
      <c r="B88" s="87"/>
      <c r="C88" s="87"/>
      <c r="D88" s="83"/>
      <c r="E88" s="73"/>
      <c r="F88" s="53"/>
      <c r="G88" s="29"/>
      <c r="H88" s="18"/>
      <c r="I88" s="29"/>
    </row>
    <row r="89" spans="1:9" ht="49.5" customHeight="1" x14ac:dyDescent="0.25">
      <c r="A89" s="44" t="s">
        <v>95</v>
      </c>
      <c r="B89" s="45" t="s">
        <v>134</v>
      </c>
      <c r="C89" s="45" t="s">
        <v>10</v>
      </c>
      <c r="D89" s="46">
        <v>2022</v>
      </c>
      <c r="E89" s="46">
        <v>2022</v>
      </c>
      <c r="F89" s="46">
        <v>2022</v>
      </c>
      <c r="G89" s="31">
        <f>I89</f>
        <v>1000</v>
      </c>
      <c r="H89" s="19"/>
      <c r="I89" s="60">
        <v>1000</v>
      </c>
    </row>
    <row r="90" spans="1:9" ht="12.95" customHeight="1" x14ac:dyDescent="0.25">
      <c r="A90" s="84" t="s">
        <v>144</v>
      </c>
      <c r="B90" s="87" t="s">
        <v>67</v>
      </c>
      <c r="C90" s="87" t="s">
        <v>10</v>
      </c>
      <c r="D90" s="83">
        <v>2017</v>
      </c>
      <c r="E90" s="83">
        <v>2022</v>
      </c>
      <c r="F90" s="51">
        <v>2017</v>
      </c>
      <c r="G90" s="15">
        <f t="shared" ref="G90:G114" si="6">SUM(H90:I90)</f>
        <v>88</v>
      </c>
      <c r="H90" s="15"/>
      <c r="I90" s="15">
        <v>88</v>
      </c>
    </row>
    <row r="91" spans="1:9" ht="12.95" customHeight="1" x14ac:dyDescent="0.25">
      <c r="A91" s="85"/>
      <c r="B91" s="87"/>
      <c r="C91" s="87"/>
      <c r="D91" s="83"/>
      <c r="E91" s="83"/>
      <c r="F91" s="52">
        <v>2018</v>
      </c>
      <c r="G91" s="30">
        <f t="shared" si="6"/>
        <v>10</v>
      </c>
      <c r="H91" s="30"/>
      <c r="I91" s="30">
        <v>10</v>
      </c>
    </row>
    <row r="92" spans="1:9" s="36" customFormat="1" ht="12.95" customHeight="1" x14ac:dyDescent="0.25">
      <c r="A92" s="85"/>
      <c r="B92" s="87"/>
      <c r="C92" s="87"/>
      <c r="D92" s="83"/>
      <c r="E92" s="83"/>
      <c r="F92" s="61">
        <v>2019</v>
      </c>
      <c r="G92" s="62">
        <f t="shared" si="6"/>
        <v>20</v>
      </c>
      <c r="H92" s="62"/>
      <c r="I92" s="62">
        <f>20</f>
        <v>20</v>
      </c>
    </row>
    <row r="93" spans="1:9" ht="12.95" customHeight="1" x14ac:dyDescent="0.25">
      <c r="A93" s="85"/>
      <c r="B93" s="87"/>
      <c r="C93" s="87"/>
      <c r="D93" s="83"/>
      <c r="E93" s="83"/>
      <c r="F93" s="52">
        <v>2020</v>
      </c>
      <c r="G93" s="30">
        <f t="shared" si="6"/>
        <v>50</v>
      </c>
      <c r="H93" s="30"/>
      <c r="I93" s="30">
        <v>50</v>
      </c>
    </row>
    <row r="94" spans="1:9" ht="12.95" customHeight="1" x14ac:dyDescent="0.25">
      <c r="A94" s="85"/>
      <c r="B94" s="87"/>
      <c r="C94" s="87"/>
      <c r="D94" s="83"/>
      <c r="E94" s="83"/>
      <c r="F94" s="52">
        <v>2021</v>
      </c>
      <c r="G94" s="30">
        <f>SUM(H94:I94)</f>
        <v>50</v>
      </c>
      <c r="H94" s="17"/>
      <c r="I94" s="30">
        <v>50</v>
      </c>
    </row>
    <row r="95" spans="1:9" ht="12.95" customHeight="1" x14ac:dyDescent="0.25">
      <c r="A95" s="86"/>
      <c r="B95" s="87"/>
      <c r="C95" s="87"/>
      <c r="D95" s="83"/>
      <c r="E95" s="83"/>
      <c r="F95" s="53">
        <v>2022</v>
      </c>
      <c r="G95" s="29">
        <f>SUM(H95:I95)</f>
        <v>50</v>
      </c>
      <c r="H95" s="18"/>
      <c r="I95" s="29">
        <v>50</v>
      </c>
    </row>
    <row r="96" spans="1:9" ht="12" customHeight="1" x14ac:dyDescent="0.25">
      <c r="A96" s="84" t="s">
        <v>189</v>
      </c>
      <c r="B96" s="87" t="s">
        <v>27</v>
      </c>
      <c r="C96" s="87" t="s">
        <v>10</v>
      </c>
      <c r="D96" s="83">
        <v>2017</v>
      </c>
      <c r="E96" s="83">
        <v>2022</v>
      </c>
      <c r="F96" s="51">
        <v>2017</v>
      </c>
      <c r="G96" s="15">
        <f t="shared" si="6"/>
        <v>30</v>
      </c>
      <c r="H96" s="15"/>
      <c r="I96" s="15">
        <v>30</v>
      </c>
    </row>
    <row r="97" spans="1:9" ht="12" customHeight="1" x14ac:dyDescent="0.25">
      <c r="A97" s="85"/>
      <c r="B97" s="87"/>
      <c r="C97" s="87"/>
      <c r="D97" s="83"/>
      <c r="E97" s="83"/>
      <c r="F97" s="52">
        <v>2018</v>
      </c>
      <c r="G97" s="30">
        <f t="shared" si="6"/>
        <v>30</v>
      </c>
      <c r="H97" s="30"/>
      <c r="I97" s="30">
        <v>30</v>
      </c>
    </row>
    <row r="98" spans="1:9" ht="12" customHeight="1" x14ac:dyDescent="0.25">
      <c r="A98" s="85"/>
      <c r="B98" s="87"/>
      <c r="C98" s="87"/>
      <c r="D98" s="83"/>
      <c r="E98" s="83"/>
      <c r="F98" s="52">
        <v>2019</v>
      </c>
      <c r="G98" s="30">
        <f t="shared" si="6"/>
        <v>40</v>
      </c>
      <c r="H98" s="30"/>
      <c r="I98" s="30">
        <v>40</v>
      </c>
    </row>
    <row r="99" spans="1:9" ht="12" customHeight="1" x14ac:dyDescent="0.25">
      <c r="A99" s="85"/>
      <c r="B99" s="87"/>
      <c r="C99" s="87"/>
      <c r="D99" s="83"/>
      <c r="E99" s="83"/>
      <c r="F99" s="52">
        <v>2020</v>
      </c>
      <c r="G99" s="30">
        <f t="shared" si="6"/>
        <v>30</v>
      </c>
      <c r="H99" s="30"/>
      <c r="I99" s="30">
        <v>30</v>
      </c>
    </row>
    <row r="100" spans="1:9" ht="12" customHeight="1" x14ac:dyDescent="0.25">
      <c r="A100" s="85"/>
      <c r="B100" s="87"/>
      <c r="C100" s="87"/>
      <c r="D100" s="83"/>
      <c r="E100" s="83"/>
      <c r="F100" s="52">
        <v>2021</v>
      </c>
      <c r="G100" s="30">
        <f>SUM(H100:I100)</f>
        <v>30</v>
      </c>
      <c r="H100" s="17"/>
      <c r="I100" s="30">
        <v>30</v>
      </c>
    </row>
    <row r="101" spans="1:9" ht="12" customHeight="1" x14ac:dyDescent="0.25">
      <c r="A101" s="86"/>
      <c r="B101" s="87"/>
      <c r="C101" s="87"/>
      <c r="D101" s="83"/>
      <c r="E101" s="83"/>
      <c r="F101" s="53">
        <v>2022</v>
      </c>
      <c r="G101" s="29">
        <f>SUM(H101:I101)</f>
        <v>30</v>
      </c>
      <c r="H101" s="18"/>
      <c r="I101" s="29">
        <v>30</v>
      </c>
    </row>
    <row r="102" spans="1:9" ht="12.95" customHeight="1" x14ac:dyDescent="0.25">
      <c r="A102" s="77" t="s">
        <v>146</v>
      </c>
      <c r="B102" s="78"/>
      <c r="C102" s="78"/>
      <c r="D102" s="78"/>
      <c r="E102" s="95"/>
      <c r="F102" s="20">
        <v>2020</v>
      </c>
      <c r="G102" s="21">
        <f>SUM(H102:I102)</f>
        <v>50</v>
      </c>
      <c r="H102" s="21"/>
      <c r="I102" s="21">
        <f>SUM(I106)</f>
        <v>50</v>
      </c>
    </row>
    <row r="103" spans="1:9" ht="12.95" customHeight="1" x14ac:dyDescent="0.25">
      <c r="A103" s="79"/>
      <c r="B103" s="80"/>
      <c r="C103" s="80"/>
      <c r="D103" s="80"/>
      <c r="E103" s="96"/>
      <c r="F103" s="22">
        <v>2021</v>
      </c>
      <c r="G103" s="23">
        <f>SUM(H103:I103)</f>
        <v>100</v>
      </c>
      <c r="H103" s="23"/>
      <c r="I103" s="23">
        <f>SUM(I107)</f>
        <v>100</v>
      </c>
    </row>
    <row r="104" spans="1:9" ht="3.75" customHeight="1" x14ac:dyDescent="0.25">
      <c r="A104" s="79"/>
      <c r="B104" s="80"/>
      <c r="C104" s="80"/>
      <c r="D104" s="80"/>
      <c r="E104" s="96"/>
      <c r="F104" s="22"/>
      <c r="G104" s="23"/>
      <c r="H104" s="23"/>
      <c r="I104" s="23"/>
    </row>
    <row r="105" spans="1:9" ht="3.75" customHeight="1" x14ac:dyDescent="0.25">
      <c r="A105" s="81"/>
      <c r="B105" s="82"/>
      <c r="C105" s="82"/>
      <c r="D105" s="82"/>
      <c r="E105" s="97"/>
      <c r="F105" s="24"/>
      <c r="G105" s="25"/>
      <c r="H105" s="25"/>
      <c r="I105" s="25"/>
    </row>
    <row r="106" spans="1:9" ht="12.95" customHeight="1" x14ac:dyDescent="0.25">
      <c r="A106" s="94" t="s">
        <v>43</v>
      </c>
      <c r="B106" s="87" t="s">
        <v>122</v>
      </c>
      <c r="C106" s="93" t="s">
        <v>10</v>
      </c>
      <c r="D106" s="83">
        <v>2020</v>
      </c>
      <c r="E106" s="98">
        <v>2021</v>
      </c>
      <c r="F106" s="51">
        <v>2020</v>
      </c>
      <c r="G106" s="15">
        <f>SUM(H106:I106)</f>
        <v>50</v>
      </c>
      <c r="H106" s="16"/>
      <c r="I106" s="15">
        <v>50</v>
      </c>
    </row>
    <row r="107" spans="1:9" ht="12.95" customHeight="1" x14ac:dyDescent="0.25">
      <c r="A107" s="94"/>
      <c r="B107" s="87"/>
      <c r="C107" s="93"/>
      <c r="D107" s="83"/>
      <c r="E107" s="98"/>
      <c r="F107" s="52">
        <v>2021</v>
      </c>
      <c r="G107" s="30">
        <f>SUM(H107:I107)</f>
        <v>100</v>
      </c>
      <c r="H107" s="17"/>
      <c r="I107" s="30">
        <v>100</v>
      </c>
    </row>
    <row r="108" spans="1:9" ht="12.95" customHeight="1" x14ac:dyDescent="0.25">
      <c r="A108" s="94"/>
      <c r="B108" s="87"/>
      <c r="C108" s="93"/>
      <c r="D108" s="83"/>
      <c r="E108" s="98"/>
      <c r="F108" s="52"/>
      <c r="G108" s="30"/>
      <c r="H108" s="17"/>
      <c r="I108" s="30"/>
    </row>
    <row r="109" spans="1:9" ht="6.75" customHeight="1" x14ac:dyDescent="0.25">
      <c r="A109" s="94"/>
      <c r="B109" s="87"/>
      <c r="C109" s="93"/>
      <c r="D109" s="83"/>
      <c r="E109" s="98"/>
      <c r="F109" s="52"/>
      <c r="G109" s="30"/>
      <c r="H109" s="17"/>
      <c r="I109" s="30"/>
    </row>
    <row r="110" spans="1:9" ht="5.25" customHeight="1" x14ac:dyDescent="0.25">
      <c r="A110" s="94"/>
      <c r="B110" s="87"/>
      <c r="C110" s="93"/>
      <c r="D110" s="83"/>
      <c r="E110" s="98"/>
      <c r="F110" s="53"/>
      <c r="G110" s="29"/>
      <c r="H110" s="18"/>
      <c r="I110" s="29"/>
    </row>
    <row r="111" spans="1:9" ht="12.95" customHeight="1" x14ac:dyDescent="0.25">
      <c r="A111" s="77" t="s">
        <v>147</v>
      </c>
      <c r="B111" s="78"/>
      <c r="C111" s="78"/>
      <c r="D111" s="78"/>
      <c r="E111" s="95"/>
      <c r="F111" s="20">
        <v>2017</v>
      </c>
      <c r="G111" s="21">
        <f t="shared" si="6"/>
        <v>2513</v>
      </c>
      <c r="H111" s="21"/>
      <c r="I111" s="21">
        <f>SUM(I117+I119+I121+I123+I125)</f>
        <v>2513</v>
      </c>
    </row>
    <row r="112" spans="1:9" ht="12.95" customHeight="1" x14ac:dyDescent="0.25">
      <c r="A112" s="79"/>
      <c r="B112" s="80"/>
      <c r="C112" s="80"/>
      <c r="D112" s="80"/>
      <c r="E112" s="96"/>
      <c r="F112" s="22">
        <v>2018</v>
      </c>
      <c r="G112" s="23">
        <f t="shared" si="6"/>
        <v>5371.6000000000013</v>
      </c>
      <c r="H112" s="23"/>
      <c r="I112" s="23">
        <f>SUM(I128+I134+I135+I136+I144+I152)</f>
        <v>5371.6000000000013</v>
      </c>
    </row>
    <row r="113" spans="1:9" ht="12.95" customHeight="1" x14ac:dyDescent="0.25">
      <c r="A113" s="79"/>
      <c r="B113" s="80"/>
      <c r="C113" s="80"/>
      <c r="D113" s="80"/>
      <c r="E113" s="96"/>
      <c r="F113" s="22">
        <v>2019</v>
      </c>
      <c r="G113" s="23">
        <f>SUM(H113:I113)</f>
        <v>5988</v>
      </c>
      <c r="H113" s="23"/>
      <c r="I113" s="23">
        <f>SUM(I129+I127+I141+I137+I145+I148)</f>
        <v>5988</v>
      </c>
    </row>
    <row r="114" spans="1:9" ht="12.95" customHeight="1" x14ac:dyDescent="0.25">
      <c r="A114" s="79"/>
      <c r="B114" s="80"/>
      <c r="C114" s="80"/>
      <c r="D114" s="80"/>
      <c r="E114" s="96"/>
      <c r="F114" s="22">
        <v>2020</v>
      </c>
      <c r="G114" s="23">
        <f t="shared" si="6"/>
        <v>5328.3</v>
      </c>
      <c r="H114" s="23"/>
      <c r="I114" s="23">
        <f>SUM(I130+I142+I146+I149+I155)</f>
        <v>5328.3</v>
      </c>
    </row>
    <row r="115" spans="1:9" ht="12.95" customHeight="1" x14ac:dyDescent="0.25">
      <c r="A115" s="79"/>
      <c r="B115" s="80"/>
      <c r="C115" s="80"/>
      <c r="D115" s="80"/>
      <c r="E115" s="96"/>
      <c r="F115" s="22">
        <v>2021</v>
      </c>
      <c r="G115" s="23">
        <f>SUM(H115:I115)</f>
        <v>5328.3</v>
      </c>
      <c r="H115" s="23"/>
      <c r="I115" s="23">
        <f>SUM(I131+I139+I147+I150)</f>
        <v>5328.3</v>
      </c>
    </row>
    <row r="116" spans="1:9" ht="12.95" customHeight="1" x14ac:dyDescent="0.25">
      <c r="A116" s="81"/>
      <c r="B116" s="82"/>
      <c r="C116" s="82"/>
      <c r="D116" s="82"/>
      <c r="E116" s="97"/>
      <c r="F116" s="24">
        <v>2022</v>
      </c>
      <c r="G116" s="25">
        <f>SUM(H116:I116)</f>
        <v>5528.3</v>
      </c>
      <c r="H116" s="25"/>
      <c r="I116" s="25">
        <f>SUM(I132+I151)</f>
        <v>5528.3</v>
      </c>
    </row>
    <row r="117" spans="1:9" x14ac:dyDescent="0.25">
      <c r="A117" s="94" t="s">
        <v>164</v>
      </c>
      <c r="B117" s="87" t="s">
        <v>33</v>
      </c>
      <c r="C117" s="87" t="s">
        <v>10</v>
      </c>
      <c r="D117" s="83">
        <v>2017</v>
      </c>
      <c r="E117" s="83">
        <v>2017</v>
      </c>
      <c r="F117" s="83">
        <v>2017</v>
      </c>
      <c r="G117" s="99">
        <f>SUM(H117:I118)</f>
        <v>1764</v>
      </c>
      <c r="H117" s="99"/>
      <c r="I117" s="99">
        <v>1764</v>
      </c>
    </row>
    <row r="118" spans="1:9" ht="20.25" customHeight="1" x14ac:dyDescent="0.25">
      <c r="A118" s="94"/>
      <c r="B118" s="87"/>
      <c r="C118" s="87"/>
      <c r="D118" s="83"/>
      <c r="E118" s="83"/>
      <c r="F118" s="83"/>
      <c r="G118" s="99">
        <f>I118</f>
        <v>0</v>
      </c>
      <c r="H118" s="99"/>
      <c r="I118" s="99"/>
    </row>
    <row r="119" spans="1:9" x14ac:dyDescent="0.25">
      <c r="A119" s="94" t="s">
        <v>165</v>
      </c>
      <c r="B119" s="87" t="s">
        <v>34</v>
      </c>
      <c r="C119" s="87" t="s">
        <v>10</v>
      </c>
      <c r="D119" s="83">
        <v>2017</v>
      </c>
      <c r="E119" s="83">
        <v>2017</v>
      </c>
      <c r="F119" s="83">
        <v>2017</v>
      </c>
      <c r="G119" s="99">
        <f>SUM(H119:I120)</f>
        <v>380</v>
      </c>
      <c r="H119" s="99"/>
      <c r="I119" s="99">
        <v>380</v>
      </c>
    </row>
    <row r="120" spans="1:9" ht="32.25" customHeight="1" x14ac:dyDescent="0.25">
      <c r="A120" s="94"/>
      <c r="B120" s="87"/>
      <c r="C120" s="87"/>
      <c r="D120" s="83"/>
      <c r="E120" s="83"/>
      <c r="F120" s="83"/>
      <c r="G120" s="99">
        <f>I120</f>
        <v>0</v>
      </c>
      <c r="H120" s="99"/>
      <c r="I120" s="99"/>
    </row>
    <row r="121" spans="1:9" x14ac:dyDescent="0.25">
      <c r="A121" s="94" t="s">
        <v>166</v>
      </c>
      <c r="B121" s="87" t="s">
        <v>35</v>
      </c>
      <c r="C121" s="87" t="s">
        <v>10</v>
      </c>
      <c r="D121" s="83">
        <v>2017</v>
      </c>
      <c r="E121" s="83">
        <v>2017</v>
      </c>
      <c r="F121" s="83">
        <v>2017</v>
      </c>
      <c r="G121" s="99">
        <f>SUM(H121:I122)</f>
        <v>299</v>
      </c>
      <c r="H121" s="99"/>
      <c r="I121" s="99">
        <v>299</v>
      </c>
    </row>
    <row r="122" spans="1:9" ht="21" customHeight="1" x14ac:dyDescent="0.25">
      <c r="A122" s="94"/>
      <c r="B122" s="87"/>
      <c r="C122" s="87"/>
      <c r="D122" s="83"/>
      <c r="E122" s="83"/>
      <c r="F122" s="83"/>
      <c r="G122" s="99">
        <f>I122</f>
        <v>0</v>
      </c>
      <c r="H122" s="99"/>
      <c r="I122" s="99"/>
    </row>
    <row r="123" spans="1:9" x14ac:dyDescent="0.25">
      <c r="A123" s="94" t="s">
        <v>167</v>
      </c>
      <c r="B123" s="87" t="s">
        <v>36</v>
      </c>
      <c r="C123" s="87" t="s">
        <v>10</v>
      </c>
      <c r="D123" s="83">
        <v>2017</v>
      </c>
      <c r="E123" s="83">
        <v>2017</v>
      </c>
      <c r="F123" s="83">
        <v>2017</v>
      </c>
      <c r="G123" s="99">
        <f>SUM(H123:I124)</f>
        <v>50</v>
      </c>
      <c r="H123" s="99"/>
      <c r="I123" s="99">
        <v>50</v>
      </c>
    </row>
    <row r="124" spans="1:9" ht="21.75" customHeight="1" x14ac:dyDescent="0.25">
      <c r="A124" s="94"/>
      <c r="B124" s="87"/>
      <c r="C124" s="87"/>
      <c r="D124" s="83"/>
      <c r="E124" s="83"/>
      <c r="F124" s="83"/>
      <c r="G124" s="99">
        <f>I124</f>
        <v>0</v>
      </c>
      <c r="H124" s="99"/>
      <c r="I124" s="99"/>
    </row>
    <row r="125" spans="1:9" x14ac:dyDescent="0.25">
      <c r="A125" s="94" t="s">
        <v>168</v>
      </c>
      <c r="B125" s="87" t="s">
        <v>37</v>
      </c>
      <c r="C125" s="87" t="s">
        <v>10</v>
      </c>
      <c r="D125" s="83">
        <v>2017</v>
      </c>
      <c r="E125" s="83">
        <v>2017</v>
      </c>
      <c r="F125" s="71">
        <v>2017</v>
      </c>
      <c r="G125" s="99">
        <f>SUM(H125:I126)</f>
        <v>20</v>
      </c>
      <c r="H125" s="99"/>
      <c r="I125" s="99">
        <v>20</v>
      </c>
    </row>
    <row r="126" spans="1:9" ht="21.75" customHeight="1" x14ac:dyDescent="0.25">
      <c r="A126" s="94"/>
      <c r="B126" s="87"/>
      <c r="C126" s="87"/>
      <c r="D126" s="83"/>
      <c r="E126" s="83"/>
      <c r="F126" s="73"/>
      <c r="G126" s="99">
        <f>I126</f>
        <v>0</v>
      </c>
      <c r="H126" s="99"/>
      <c r="I126" s="99"/>
    </row>
    <row r="127" spans="1:9" ht="36" customHeight="1" x14ac:dyDescent="0.25">
      <c r="A127" s="44" t="s">
        <v>169</v>
      </c>
      <c r="B127" s="45" t="s">
        <v>121</v>
      </c>
      <c r="C127" s="45" t="s">
        <v>10</v>
      </c>
      <c r="D127" s="46">
        <v>2019</v>
      </c>
      <c r="E127" s="46">
        <v>2019</v>
      </c>
      <c r="F127" s="46">
        <v>2019</v>
      </c>
      <c r="G127" s="60">
        <f t="shared" ref="G127:G132" si="7">SUM(H127:I127)</f>
        <v>433.4</v>
      </c>
      <c r="H127" s="19"/>
      <c r="I127" s="60">
        <v>433.4</v>
      </c>
    </row>
    <row r="128" spans="1:9" ht="12.95" customHeight="1" x14ac:dyDescent="0.25">
      <c r="A128" s="94" t="s">
        <v>170</v>
      </c>
      <c r="B128" s="87" t="s">
        <v>139</v>
      </c>
      <c r="C128" s="87" t="s">
        <v>10</v>
      </c>
      <c r="D128" s="83">
        <v>2018</v>
      </c>
      <c r="E128" s="83">
        <v>2022</v>
      </c>
      <c r="F128" s="51">
        <v>2018</v>
      </c>
      <c r="G128" s="15">
        <f t="shared" si="7"/>
        <v>5002.9000000000005</v>
      </c>
      <c r="H128" s="16"/>
      <c r="I128" s="15">
        <f>4789.3+239-25.4</f>
        <v>5002.9000000000005</v>
      </c>
    </row>
    <row r="129" spans="1:9" ht="12.95" customHeight="1" x14ac:dyDescent="0.25">
      <c r="A129" s="94"/>
      <c r="B129" s="87"/>
      <c r="C129" s="87"/>
      <c r="D129" s="83"/>
      <c r="E129" s="83"/>
      <c r="F129" s="52">
        <v>2019</v>
      </c>
      <c r="G129" s="30">
        <f t="shared" si="7"/>
        <v>5003.1000000000004</v>
      </c>
      <c r="H129" s="17"/>
      <c r="I129" s="30">
        <f>5003.1</f>
        <v>5003.1000000000004</v>
      </c>
    </row>
    <row r="130" spans="1:9" ht="12.95" customHeight="1" x14ac:dyDescent="0.25">
      <c r="A130" s="94"/>
      <c r="B130" s="87"/>
      <c r="C130" s="87"/>
      <c r="D130" s="83"/>
      <c r="E130" s="83"/>
      <c r="F130" s="52">
        <v>2020</v>
      </c>
      <c r="G130" s="30">
        <f t="shared" si="7"/>
        <v>5028.3</v>
      </c>
      <c r="H130" s="17"/>
      <c r="I130" s="30">
        <f>4789.3+239</f>
        <v>5028.3</v>
      </c>
    </row>
    <row r="131" spans="1:9" ht="12.95" customHeight="1" x14ac:dyDescent="0.25">
      <c r="A131" s="94"/>
      <c r="B131" s="87"/>
      <c r="C131" s="87"/>
      <c r="D131" s="83"/>
      <c r="E131" s="83"/>
      <c r="F131" s="52">
        <v>2021</v>
      </c>
      <c r="G131" s="30">
        <f t="shared" si="7"/>
        <v>5028.3</v>
      </c>
      <c r="H131" s="17"/>
      <c r="I131" s="30">
        <v>5028.3</v>
      </c>
    </row>
    <row r="132" spans="1:9" ht="12.95" customHeight="1" x14ac:dyDescent="0.25">
      <c r="A132" s="94"/>
      <c r="B132" s="87"/>
      <c r="C132" s="87"/>
      <c r="D132" s="83"/>
      <c r="E132" s="83"/>
      <c r="F132" s="52">
        <v>2022</v>
      </c>
      <c r="G132" s="30">
        <f t="shared" si="7"/>
        <v>5028.3</v>
      </c>
      <c r="H132" s="17"/>
      <c r="I132" s="30">
        <v>5028.3</v>
      </c>
    </row>
    <row r="133" spans="1:9" ht="8.25" customHeight="1" x14ac:dyDescent="0.25">
      <c r="A133" s="94"/>
      <c r="B133" s="87"/>
      <c r="C133" s="87"/>
      <c r="D133" s="83"/>
      <c r="E133" s="83"/>
      <c r="F133" s="53"/>
      <c r="G133" s="29"/>
      <c r="H133" s="18"/>
      <c r="I133" s="29"/>
    </row>
    <row r="134" spans="1:9" ht="36" customHeight="1" x14ac:dyDescent="0.25">
      <c r="A134" s="44" t="s">
        <v>171</v>
      </c>
      <c r="B134" s="45" t="s">
        <v>51</v>
      </c>
      <c r="C134" s="45" t="s">
        <v>10</v>
      </c>
      <c r="D134" s="46">
        <v>2018</v>
      </c>
      <c r="E134" s="46">
        <v>2018</v>
      </c>
      <c r="F134" s="46">
        <v>2018</v>
      </c>
      <c r="G134" s="60">
        <f t="shared" ref="G134:G145" si="8">SUM(H134:I134)</f>
        <v>80</v>
      </c>
      <c r="H134" s="19"/>
      <c r="I134" s="60">
        <f>110-30</f>
        <v>80</v>
      </c>
    </row>
    <row r="135" spans="1:9" ht="36" customHeight="1" x14ac:dyDescent="0.25">
      <c r="A135" s="44" t="s">
        <v>172</v>
      </c>
      <c r="B135" s="45" t="s">
        <v>140</v>
      </c>
      <c r="C135" s="45" t="s">
        <v>10</v>
      </c>
      <c r="D135" s="46">
        <v>2018</v>
      </c>
      <c r="E135" s="46">
        <v>2018</v>
      </c>
      <c r="F135" s="46">
        <v>2018</v>
      </c>
      <c r="G135" s="60">
        <f>SUM(H135:I135)</f>
        <v>93.6</v>
      </c>
      <c r="H135" s="19"/>
      <c r="I135" s="60">
        <v>93.6</v>
      </c>
    </row>
    <row r="136" spans="1:9" ht="12.95" customHeight="1" x14ac:dyDescent="0.25">
      <c r="A136" s="94" t="s">
        <v>173</v>
      </c>
      <c r="B136" s="87" t="s">
        <v>122</v>
      </c>
      <c r="C136" s="93" t="s">
        <v>10</v>
      </c>
      <c r="D136" s="83">
        <v>2018</v>
      </c>
      <c r="E136" s="98">
        <v>2019</v>
      </c>
      <c r="F136" s="51">
        <v>2018</v>
      </c>
      <c r="G136" s="15">
        <f>SUM(H136:I136)</f>
        <v>82</v>
      </c>
      <c r="H136" s="16"/>
      <c r="I136" s="15">
        <v>82</v>
      </c>
    </row>
    <row r="137" spans="1:9" ht="12.95" customHeight="1" x14ac:dyDescent="0.25">
      <c r="A137" s="94"/>
      <c r="B137" s="87"/>
      <c r="C137" s="93"/>
      <c r="D137" s="83"/>
      <c r="E137" s="98"/>
      <c r="F137" s="52">
        <v>2019</v>
      </c>
      <c r="G137" s="30">
        <f>SUM(H137:I137)</f>
        <v>180.7</v>
      </c>
      <c r="H137" s="17"/>
      <c r="I137" s="30">
        <v>180.7</v>
      </c>
    </row>
    <row r="138" spans="1:9" ht="7.5" customHeight="1" x14ac:dyDescent="0.25">
      <c r="A138" s="94"/>
      <c r="B138" s="87"/>
      <c r="C138" s="93"/>
      <c r="D138" s="83"/>
      <c r="E138" s="98"/>
      <c r="F138" s="52"/>
      <c r="G138" s="30"/>
      <c r="H138" s="17"/>
      <c r="I138" s="30"/>
    </row>
    <row r="139" spans="1:9" ht="7.5" customHeight="1" x14ac:dyDescent="0.25">
      <c r="A139" s="94"/>
      <c r="B139" s="87"/>
      <c r="C139" s="93"/>
      <c r="D139" s="83"/>
      <c r="E139" s="98"/>
      <c r="F139" s="52"/>
      <c r="G139" s="30"/>
      <c r="H139" s="17"/>
      <c r="I139" s="30"/>
    </row>
    <row r="140" spans="1:9" ht="7.5" customHeight="1" x14ac:dyDescent="0.25">
      <c r="A140" s="94"/>
      <c r="B140" s="87"/>
      <c r="C140" s="93"/>
      <c r="D140" s="83"/>
      <c r="E140" s="98"/>
      <c r="F140" s="53"/>
      <c r="G140" s="29"/>
      <c r="H140" s="18"/>
      <c r="I140" s="29"/>
    </row>
    <row r="141" spans="1:9" s="66" customFormat="1" x14ac:dyDescent="0.25">
      <c r="A141" s="91" t="s">
        <v>174</v>
      </c>
      <c r="B141" s="92" t="s">
        <v>75</v>
      </c>
      <c r="C141" s="92" t="s">
        <v>10</v>
      </c>
      <c r="D141" s="101">
        <v>2019</v>
      </c>
      <c r="E141" s="100">
        <v>2020</v>
      </c>
      <c r="F141" s="61">
        <v>2019</v>
      </c>
      <c r="G141" s="62">
        <f>SUM(H141:I141)</f>
        <v>63.5</v>
      </c>
      <c r="H141" s="65"/>
      <c r="I141" s="62">
        <v>63.5</v>
      </c>
    </row>
    <row r="142" spans="1:9" s="66" customFormat="1" x14ac:dyDescent="0.25">
      <c r="A142" s="91"/>
      <c r="B142" s="92"/>
      <c r="C142" s="92"/>
      <c r="D142" s="101"/>
      <c r="E142" s="100"/>
      <c r="F142" s="52">
        <v>2020</v>
      </c>
      <c r="G142" s="30">
        <f>SUM(H142:I142)</f>
        <v>50</v>
      </c>
      <c r="H142" s="17"/>
      <c r="I142" s="30">
        <v>50</v>
      </c>
    </row>
    <row r="143" spans="1:9" s="66" customFormat="1" ht="14.25" customHeight="1" x14ac:dyDescent="0.25">
      <c r="A143" s="91"/>
      <c r="B143" s="92"/>
      <c r="C143" s="92"/>
      <c r="D143" s="101"/>
      <c r="E143" s="100"/>
      <c r="F143" s="53"/>
      <c r="G143" s="29"/>
      <c r="H143" s="18"/>
      <c r="I143" s="29"/>
    </row>
    <row r="144" spans="1:9" ht="12.95" customHeight="1" x14ac:dyDescent="0.25">
      <c r="A144" s="84" t="s">
        <v>175</v>
      </c>
      <c r="B144" s="88" t="s">
        <v>74</v>
      </c>
      <c r="C144" s="88" t="s">
        <v>10</v>
      </c>
      <c r="D144" s="71">
        <v>2018</v>
      </c>
      <c r="E144" s="71">
        <v>2021</v>
      </c>
      <c r="F144" s="51">
        <v>2018</v>
      </c>
      <c r="G144" s="15">
        <f t="shared" si="8"/>
        <v>15</v>
      </c>
      <c r="H144" s="16"/>
      <c r="I144" s="15">
        <v>15</v>
      </c>
    </row>
    <row r="145" spans="1:9" ht="12.95" customHeight="1" x14ac:dyDescent="0.25">
      <c r="A145" s="85"/>
      <c r="B145" s="89"/>
      <c r="C145" s="89"/>
      <c r="D145" s="72"/>
      <c r="E145" s="72"/>
      <c r="F145" s="52">
        <v>2019</v>
      </c>
      <c r="G145" s="30">
        <f t="shared" si="8"/>
        <v>40</v>
      </c>
      <c r="H145" s="17"/>
      <c r="I145" s="30">
        <v>40</v>
      </c>
    </row>
    <row r="146" spans="1:9" ht="12.95" customHeight="1" x14ac:dyDescent="0.25">
      <c r="A146" s="85"/>
      <c r="B146" s="89"/>
      <c r="C146" s="89"/>
      <c r="D146" s="72"/>
      <c r="E146" s="72"/>
      <c r="F146" s="52">
        <v>2020</v>
      </c>
      <c r="G146" s="30">
        <f>SUM(H146:I146)</f>
        <v>50</v>
      </c>
      <c r="H146" s="17"/>
      <c r="I146" s="30">
        <v>50</v>
      </c>
    </row>
    <row r="147" spans="1:9" ht="12.95" customHeight="1" x14ac:dyDescent="0.25">
      <c r="A147" s="86"/>
      <c r="B147" s="90"/>
      <c r="C147" s="90"/>
      <c r="D147" s="73"/>
      <c r="E147" s="73"/>
      <c r="F147" s="53">
        <v>2021</v>
      </c>
      <c r="G147" s="29">
        <f>SUM(H147:I147)</f>
        <v>100</v>
      </c>
      <c r="H147" s="18"/>
      <c r="I147" s="29">
        <v>100</v>
      </c>
    </row>
    <row r="148" spans="1:9" ht="12.95" customHeight="1" x14ac:dyDescent="0.25">
      <c r="A148" s="94" t="s">
        <v>176</v>
      </c>
      <c r="B148" s="87" t="s">
        <v>106</v>
      </c>
      <c r="C148" s="93" t="s">
        <v>10</v>
      </c>
      <c r="D148" s="83">
        <v>2019</v>
      </c>
      <c r="E148" s="83">
        <v>2022</v>
      </c>
      <c r="F148" s="51">
        <v>2019</v>
      </c>
      <c r="G148" s="15">
        <f>I148</f>
        <v>267.3</v>
      </c>
      <c r="H148" s="16"/>
      <c r="I148" s="15">
        <v>267.3</v>
      </c>
    </row>
    <row r="149" spans="1:9" ht="12.95" customHeight="1" x14ac:dyDescent="0.25">
      <c r="A149" s="94"/>
      <c r="B149" s="87"/>
      <c r="C149" s="93"/>
      <c r="D149" s="83"/>
      <c r="E149" s="83"/>
      <c r="F149" s="52">
        <v>2020</v>
      </c>
      <c r="G149" s="30">
        <f>I149</f>
        <v>150</v>
      </c>
      <c r="H149" s="17"/>
      <c r="I149" s="30">
        <v>150</v>
      </c>
    </row>
    <row r="150" spans="1:9" ht="12.95" customHeight="1" x14ac:dyDescent="0.25">
      <c r="A150" s="94"/>
      <c r="B150" s="87"/>
      <c r="C150" s="93"/>
      <c r="D150" s="83"/>
      <c r="E150" s="83"/>
      <c r="F150" s="52">
        <v>2021</v>
      </c>
      <c r="G150" s="30">
        <f>SUM(H150:I150)</f>
        <v>200</v>
      </c>
      <c r="H150" s="17"/>
      <c r="I150" s="30">
        <v>200</v>
      </c>
    </row>
    <row r="151" spans="1:9" ht="12.95" customHeight="1" x14ac:dyDescent="0.25">
      <c r="A151" s="94"/>
      <c r="B151" s="87"/>
      <c r="C151" s="93"/>
      <c r="D151" s="83"/>
      <c r="E151" s="83"/>
      <c r="F151" s="53">
        <v>2022</v>
      </c>
      <c r="G151" s="29">
        <f>SUM(H151:I151)</f>
        <v>500</v>
      </c>
      <c r="H151" s="18"/>
      <c r="I151" s="29">
        <v>500</v>
      </c>
    </row>
    <row r="152" spans="1:9" ht="12.95" customHeight="1" x14ac:dyDescent="0.25">
      <c r="A152" s="94" t="s">
        <v>177</v>
      </c>
      <c r="B152" s="87" t="s">
        <v>38</v>
      </c>
      <c r="C152" s="93" t="s">
        <v>10</v>
      </c>
      <c r="D152" s="83">
        <v>2018</v>
      </c>
      <c r="E152" s="83">
        <v>2018</v>
      </c>
      <c r="F152" s="51">
        <v>2018</v>
      </c>
      <c r="G152" s="15">
        <f>SUM(H152:I152)</f>
        <v>98.1</v>
      </c>
      <c r="H152" s="16"/>
      <c r="I152" s="15">
        <f>200-101.9</f>
        <v>98.1</v>
      </c>
    </row>
    <row r="153" spans="1:9" ht="12.95" customHeight="1" x14ac:dyDescent="0.25">
      <c r="A153" s="94"/>
      <c r="B153" s="87"/>
      <c r="C153" s="93"/>
      <c r="D153" s="83"/>
      <c r="E153" s="83"/>
      <c r="F153" s="52"/>
      <c r="G153" s="30"/>
      <c r="H153" s="17"/>
      <c r="I153" s="30"/>
    </row>
    <row r="154" spans="1:9" ht="12.95" customHeight="1" x14ac:dyDescent="0.25">
      <c r="A154" s="94"/>
      <c r="B154" s="87"/>
      <c r="C154" s="93"/>
      <c r="D154" s="83"/>
      <c r="E154" s="83"/>
      <c r="F154" s="53"/>
      <c r="G154" s="29"/>
      <c r="H154" s="18"/>
      <c r="I154" s="29"/>
    </row>
    <row r="155" spans="1:9" ht="12.95" customHeight="1" x14ac:dyDescent="0.25">
      <c r="A155" s="94" t="s">
        <v>178</v>
      </c>
      <c r="B155" s="87" t="s">
        <v>145</v>
      </c>
      <c r="C155" s="93" t="s">
        <v>10</v>
      </c>
      <c r="D155" s="83">
        <v>2020</v>
      </c>
      <c r="E155" s="83">
        <v>2020</v>
      </c>
      <c r="F155" s="52">
        <v>2020</v>
      </c>
      <c r="G155" s="30">
        <f>SUM(H155:I155)</f>
        <v>50</v>
      </c>
      <c r="H155" s="17"/>
      <c r="I155" s="30">
        <v>50</v>
      </c>
    </row>
    <row r="156" spans="1:9" ht="12.95" customHeight="1" x14ac:dyDescent="0.25">
      <c r="A156" s="94"/>
      <c r="B156" s="87"/>
      <c r="C156" s="93"/>
      <c r="D156" s="83"/>
      <c r="E156" s="83"/>
      <c r="F156" s="52"/>
      <c r="G156" s="30"/>
      <c r="H156" s="17"/>
      <c r="I156" s="30"/>
    </row>
    <row r="157" spans="1:9" ht="12.95" customHeight="1" x14ac:dyDescent="0.25">
      <c r="A157" s="94"/>
      <c r="B157" s="87"/>
      <c r="C157" s="93"/>
      <c r="D157" s="83"/>
      <c r="E157" s="83"/>
      <c r="F157" s="53"/>
      <c r="G157" s="29"/>
      <c r="H157" s="18"/>
      <c r="I157" s="29"/>
    </row>
    <row r="158" spans="1:9" ht="38.25" customHeight="1" x14ac:dyDescent="0.25">
      <c r="A158" s="114" t="s">
        <v>90</v>
      </c>
      <c r="B158" s="119"/>
      <c r="C158" s="119"/>
      <c r="D158" s="119"/>
      <c r="E158" s="120"/>
      <c r="F158" s="69">
        <v>2017</v>
      </c>
      <c r="G158" s="70">
        <f t="shared" ref="G158:G159" si="9">SUM(H158:I158)</f>
        <v>1567.8</v>
      </c>
      <c r="H158" s="70">
        <f>SUM(H159)</f>
        <v>1087</v>
      </c>
      <c r="I158" s="70">
        <f>SUM(I159)</f>
        <v>480.8</v>
      </c>
    </row>
    <row r="159" spans="1:9" ht="37.5" customHeight="1" x14ac:dyDescent="0.25">
      <c r="A159" s="44" t="s">
        <v>81</v>
      </c>
      <c r="B159" s="45" t="s">
        <v>25</v>
      </c>
      <c r="C159" s="45" t="s">
        <v>10</v>
      </c>
      <c r="D159" s="46">
        <v>2017</v>
      </c>
      <c r="E159" s="46">
        <v>2017</v>
      </c>
      <c r="F159" s="46">
        <v>2017</v>
      </c>
      <c r="G159" s="60">
        <f t="shared" si="9"/>
        <v>1567.8</v>
      </c>
      <c r="H159" s="60">
        <v>1087</v>
      </c>
      <c r="I159" s="60">
        <v>480.8</v>
      </c>
    </row>
    <row r="160" spans="1:9" ht="18.75" customHeight="1" x14ac:dyDescent="0.25">
      <c r="A160" s="77" t="s">
        <v>127</v>
      </c>
      <c r="B160" s="78"/>
      <c r="C160" s="78"/>
      <c r="D160" s="78"/>
      <c r="E160" s="95"/>
      <c r="F160" s="54">
        <v>2017</v>
      </c>
      <c r="G160" s="1">
        <f t="shared" ref="G160:G165" si="10">SUM(H160:I160)</f>
        <v>1149.4000000000001</v>
      </c>
      <c r="H160" s="1">
        <f>SUM(H162+H163+H164+H167+H170+H173)</f>
        <v>769.40000000000009</v>
      </c>
      <c r="I160" s="1">
        <f>SUM(I162+I163+I164+I167+I170+I173)</f>
        <v>380</v>
      </c>
    </row>
    <row r="161" spans="1:9" ht="19.5" customHeight="1" x14ac:dyDescent="0.25">
      <c r="A161" s="81"/>
      <c r="B161" s="82"/>
      <c r="C161" s="82"/>
      <c r="D161" s="82"/>
      <c r="E161" s="97"/>
      <c r="F161" s="56">
        <v>2018</v>
      </c>
      <c r="G161" s="3">
        <f t="shared" si="10"/>
        <v>1100</v>
      </c>
      <c r="H161" s="3">
        <f>SUM(H165+H168+H171+H174+H176)</f>
        <v>800</v>
      </c>
      <c r="I161" s="3">
        <f>SUM(I165+I168+I171+I174+I176)</f>
        <v>300</v>
      </c>
    </row>
    <row r="162" spans="1:9" ht="36" x14ac:dyDescent="0.25">
      <c r="A162" s="44" t="s">
        <v>84</v>
      </c>
      <c r="B162" s="45" t="s">
        <v>28</v>
      </c>
      <c r="C162" s="45" t="s">
        <v>10</v>
      </c>
      <c r="D162" s="46">
        <v>2017</v>
      </c>
      <c r="E162" s="46">
        <v>2017</v>
      </c>
      <c r="F162" s="46">
        <v>2017</v>
      </c>
      <c r="G162" s="60">
        <f t="shared" si="10"/>
        <v>269.60000000000002</v>
      </c>
      <c r="H162" s="60">
        <v>192.4</v>
      </c>
      <c r="I162" s="60">
        <v>77.2</v>
      </c>
    </row>
    <row r="163" spans="1:9" ht="36" x14ac:dyDescent="0.25">
      <c r="A163" s="44" t="s">
        <v>96</v>
      </c>
      <c r="B163" s="45" t="s">
        <v>29</v>
      </c>
      <c r="C163" s="45" t="s">
        <v>10</v>
      </c>
      <c r="D163" s="46">
        <v>2017</v>
      </c>
      <c r="E163" s="46">
        <v>2017</v>
      </c>
      <c r="F163" s="46">
        <v>2017</v>
      </c>
      <c r="G163" s="60">
        <f t="shared" si="10"/>
        <v>220</v>
      </c>
      <c r="H163" s="60">
        <v>120</v>
      </c>
      <c r="I163" s="60">
        <v>100</v>
      </c>
    </row>
    <row r="164" spans="1:9" ht="12.95" customHeight="1" x14ac:dyDescent="0.25">
      <c r="A164" s="94" t="s">
        <v>97</v>
      </c>
      <c r="B164" s="87" t="s">
        <v>17</v>
      </c>
      <c r="C164" s="87" t="s">
        <v>10</v>
      </c>
      <c r="D164" s="83">
        <v>2017</v>
      </c>
      <c r="E164" s="83">
        <v>2018</v>
      </c>
      <c r="F164" s="51">
        <v>2017</v>
      </c>
      <c r="G164" s="15">
        <f t="shared" si="10"/>
        <v>188.3</v>
      </c>
      <c r="H164" s="15">
        <v>150.80000000000001</v>
      </c>
      <c r="I164" s="15">
        <v>37.5</v>
      </c>
    </row>
    <row r="165" spans="1:9" ht="12.95" customHeight="1" x14ac:dyDescent="0.25">
      <c r="A165" s="94"/>
      <c r="B165" s="87"/>
      <c r="C165" s="87"/>
      <c r="D165" s="83"/>
      <c r="E165" s="83"/>
      <c r="F165" s="52">
        <v>2018</v>
      </c>
      <c r="G165" s="30">
        <f t="shared" si="10"/>
        <v>207.5</v>
      </c>
      <c r="H165" s="30">
        <v>166</v>
      </c>
      <c r="I165" s="30">
        <v>41.5</v>
      </c>
    </row>
    <row r="166" spans="1:9" ht="12.95" customHeight="1" x14ac:dyDescent="0.25">
      <c r="A166" s="94"/>
      <c r="B166" s="87"/>
      <c r="C166" s="87"/>
      <c r="D166" s="83"/>
      <c r="E166" s="83"/>
      <c r="F166" s="53"/>
      <c r="G166" s="29"/>
      <c r="H166" s="29"/>
      <c r="I166" s="29"/>
    </row>
    <row r="167" spans="1:9" ht="12.95" customHeight="1" x14ac:dyDescent="0.25">
      <c r="A167" s="94" t="s">
        <v>98</v>
      </c>
      <c r="B167" s="87" t="s">
        <v>18</v>
      </c>
      <c r="C167" s="87" t="s">
        <v>10</v>
      </c>
      <c r="D167" s="83">
        <v>2017</v>
      </c>
      <c r="E167" s="83">
        <v>2018</v>
      </c>
      <c r="F167" s="51">
        <v>2017</v>
      </c>
      <c r="G167" s="15">
        <f t="shared" ref="G167:G176" si="11">SUM(H167:I167)</f>
        <v>112.9</v>
      </c>
      <c r="H167" s="15">
        <v>75.5</v>
      </c>
      <c r="I167" s="15">
        <v>37.4</v>
      </c>
    </row>
    <row r="168" spans="1:9" ht="12.95" customHeight="1" x14ac:dyDescent="0.25">
      <c r="A168" s="94"/>
      <c r="B168" s="87"/>
      <c r="C168" s="87"/>
      <c r="D168" s="83"/>
      <c r="E168" s="83"/>
      <c r="F168" s="52">
        <v>2018</v>
      </c>
      <c r="G168" s="30">
        <f t="shared" si="11"/>
        <v>207.5</v>
      </c>
      <c r="H168" s="30">
        <v>166</v>
      </c>
      <c r="I168" s="30">
        <v>41.5</v>
      </c>
    </row>
    <row r="169" spans="1:9" ht="12.95" customHeight="1" x14ac:dyDescent="0.25">
      <c r="A169" s="94"/>
      <c r="B169" s="87"/>
      <c r="C169" s="87"/>
      <c r="D169" s="83"/>
      <c r="E169" s="83"/>
      <c r="F169" s="53"/>
      <c r="G169" s="29"/>
      <c r="H169" s="29"/>
      <c r="I169" s="29"/>
    </row>
    <row r="170" spans="1:9" ht="12.95" customHeight="1" x14ac:dyDescent="0.25">
      <c r="A170" s="94" t="s">
        <v>99</v>
      </c>
      <c r="B170" s="87" t="s">
        <v>19</v>
      </c>
      <c r="C170" s="87" t="s">
        <v>10</v>
      </c>
      <c r="D170" s="83">
        <v>2017</v>
      </c>
      <c r="E170" s="83">
        <v>2018</v>
      </c>
      <c r="F170" s="51">
        <v>2017</v>
      </c>
      <c r="G170" s="15">
        <f t="shared" si="11"/>
        <v>114.4</v>
      </c>
      <c r="H170" s="15">
        <v>76.5</v>
      </c>
      <c r="I170" s="15">
        <v>37.9</v>
      </c>
    </row>
    <row r="171" spans="1:9" ht="12.95" customHeight="1" x14ac:dyDescent="0.25">
      <c r="A171" s="94"/>
      <c r="B171" s="87"/>
      <c r="C171" s="87"/>
      <c r="D171" s="83"/>
      <c r="E171" s="83"/>
      <c r="F171" s="52">
        <v>2018</v>
      </c>
      <c r="G171" s="30">
        <f t="shared" si="11"/>
        <v>188.5</v>
      </c>
      <c r="H171" s="30">
        <v>137</v>
      </c>
      <c r="I171" s="30">
        <v>51.5</v>
      </c>
    </row>
    <row r="172" spans="1:9" ht="12.95" customHeight="1" x14ac:dyDescent="0.25">
      <c r="A172" s="94"/>
      <c r="B172" s="87"/>
      <c r="C172" s="87"/>
      <c r="D172" s="83"/>
      <c r="E172" s="83"/>
      <c r="F172" s="53"/>
      <c r="G172" s="29"/>
      <c r="H172" s="29"/>
      <c r="I172" s="29"/>
    </row>
    <row r="173" spans="1:9" ht="12.95" customHeight="1" x14ac:dyDescent="0.25">
      <c r="A173" s="94" t="s">
        <v>100</v>
      </c>
      <c r="B173" s="87" t="s">
        <v>20</v>
      </c>
      <c r="C173" s="87" t="s">
        <v>10</v>
      </c>
      <c r="D173" s="83">
        <v>2017</v>
      </c>
      <c r="E173" s="83">
        <v>2018</v>
      </c>
      <c r="F173" s="51">
        <v>2017</v>
      </c>
      <c r="G173" s="15">
        <f t="shared" si="11"/>
        <v>244.2</v>
      </c>
      <c r="H173" s="15">
        <v>154.19999999999999</v>
      </c>
      <c r="I173" s="15">
        <v>90</v>
      </c>
    </row>
    <row r="174" spans="1:9" ht="13.5" customHeight="1" x14ac:dyDescent="0.25">
      <c r="A174" s="94"/>
      <c r="B174" s="87"/>
      <c r="C174" s="87"/>
      <c r="D174" s="83"/>
      <c r="E174" s="83"/>
      <c r="F174" s="52">
        <v>2018</v>
      </c>
      <c r="G174" s="30">
        <f t="shared" si="11"/>
        <v>247.5</v>
      </c>
      <c r="H174" s="30">
        <v>165</v>
      </c>
      <c r="I174" s="30">
        <v>82.5</v>
      </c>
    </row>
    <row r="175" spans="1:9" ht="12.95" customHeight="1" x14ac:dyDescent="0.25">
      <c r="A175" s="94"/>
      <c r="B175" s="87"/>
      <c r="C175" s="87"/>
      <c r="D175" s="83"/>
      <c r="E175" s="83"/>
      <c r="F175" s="53"/>
      <c r="G175" s="29"/>
      <c r="H175" s="29"/>
      <c r="I175" s="29"/>
    </row>
    <row r="176" spans="1:9" ht="12.95" customHeight="1" x14ac:dyDescent="0.25">
      <c r="A176" s="94" t="s">
        <v>101</v>
      </c>
      <c r="B176" s="87" t="s">
        <v>21</v>
      </c>
      <c r="C176" s="87" t="s">
        <v>10</v>
      </c>
      <c r="D176" s="71">
        <v>2018</v>
      </c>
      <c r="E176" s="71">
        <v>2018</v>
      </c>
      <c r="F176" s="51">
        <v>2018</v>
      </c>
      <c r="G176" s="15">
        <f t="shared" si="11"/>
        <v>249</v>
      </c>
      <c r="H176" s="15">
        <v>166</v>
      </c>
      <c r="I176" s="15">
        <v>83</v>
      </c>
    </row>
    <row r="177" spans="1:9" ht="12.95" customHeight="1" x14ac:dyDescent="0.25">
      <c r="A177" s="94"/>
      <c r="B177" s="87"/>
      <c r="C177" s="87"/>
      <c r="D177" s="72"/>
      <c r="E177" s="72"/>
      <c r="F177" s="52"/>
      <c r="G177" s="30"/>
      <c r="H177" s="30"/>
      <c r="I177" s="30"/>
    </row>
    <row r="178" spans="1:9" ht="12.95" customHeight="1" x14ac:dyDescent="0.25">
      <c r="A178" s="94"/>
      <c r="B178" s="87"/>
      <c r="C178" s="87"/>
      <c r="D178" s="73"/>
      <c r="E178" s="73"/>
      <c r="F178" s="53"/>
      <c r="G178" s="29"/>
      <c r="H178" s="25"/>
      <c r="I178" s="29"/>
    </row>
    <row r="179" spans="1:9" ht="12" customHeight="1" x14ac:dyDescent="0.25">
      <c r="A179" s="77" t="s">
        <v>149</v>
      </c>
      <c r="B179" s="78"/>
      <c r="C179" s="78"/>
      <c r="D179" s="78"/>
      <c r="E179" s="78"/>
      <c r="F179" s="54">
        <v>2017</v>
      </c>
      <c r="G179" s="1">
        <f t="shared" ref="G179:G183" si="12">SUM(H179:I179)</f>
        <v>3051.5</v>
      </c>
      <c r="H179" s="1">
        <f t="shared" ref="H179:I182" si="13">SUM(H185)</f>
        <v>2288.5</v>
      </c>
      <c r="I179" s="1">
        <f t="shared" si="13"/>
        <v>763</v>
      </c>
    </row>
    <row r="180" spans="1:9" ht="12" customHeight="1" x14ac:dyDescent="0.25">
      <c r="A180" s="79"/>
      <c r="B180" s="80"/>
      <c r="C180" s="80"/>
      <c r="D180" s="80"/>
      <c r="E180" s="80"/>
      <c r="F180" s="55">
        <v>2018</v>
      </c>
      <c r="G180" s="2">
        <f t="shared" si="12"/>
        <v>4166.3999999999996</v>
      </c>
      <c r="H180" s="2">
        <f t="shared" si="13"/>
        <v>2286.4</v>
      </c>
      <c r="I180" s="2">
        <f t="shared" si="13"/>
        <v>1880</v>
      </c>
    </row>
    <row r="181" spans="1:9" ht="12" customHeight="1" x14ac:dyDescent="0.25">
      <c r="A181" s="79"/>
      <c r="B181" s="80"/>
      <c r="C181" s="80"/>
      <c r="D181" s="80"/>
      <c r="E181" s="80"/>
      <c r="F181" s="55">
        <v>2019</v>
      </c>
      <c r="G181" s="2">
        <f t="shared" si="12"/>
        <v>4232.7</v>
      </c>
      <c r="H181" s="2">
        <f t="shared" si="13"/>
        <v>2267.6999999999998</v>
      </c>
      <c r="I181" s="2">
        <f t="shared" si="13"/>
        <v>1965.0000000000002</v>
      </c>
    </row>
    <row r="182" spans="1:9" ht="12" customHeight="1" x14ac:dyDescent="0.25">
      <c r="A182" s="79"/>
      <c r="B182" s="80"/>
      <c r="C182" s="80"/>
      <c r="D182" s="80"/>
      <c r="E182" s="80"/>
      <c r="F182" s="55">
        <v>2020</v>
      </c>
      <c r="G182" s="2">
        <f t="shared" si="12"/>
        <v>800</v>
      </c>
      <c r="H182" s="2">
        <f t="shared" si="13"/>
        <v>0</v>
      </c>
      <c r="I182" s="2">
        <f t="shared" si="13"/>
        <v>800</v>
      </c>
    </row>
    <row r="183" spans="1:9" ht="12" customHeight="1" x14ac:dyDescent="0.25">
      <c r="A183" s="79"/>
      <c r="B183" s="80"/>
      <c r="C183" s="80"/>
      <c r="D183" s="80"/>
      <c r="E183" s="80"/>
      <c r="F183" s="55">
        <v>2021</v>
      </c>
      <c r="G183" s="2">
        <f t="shared" si="12"/>
        <v>800</v>
      </c>
      <c r="H183" s="2">
        <f>SUM(H189)</f>
        <v>0</v>
      </c>
      <c r="I183" s="2">
        <f>SUM(I189)</f>
        <v>800</v>
      </c>
    </row>
    <row r="184" spans="1:9" ht="12" customHeight="1" x14ac:dyDescent="0.25">
      <c r="A184" s="81"/>
      <c r="B184" s="82"/>
      <c r="C184" s="82"/>
      <c r="D184" s="82"/>
      <c r="E184" s="82"/>
      <c r="F184" s="56">
        <v>2022</v>
      </c>
      <c r="G184" s="3">
        <f>SUM(H184:I184)</f>
        <v>1500</v>
      </c>
      <c r="H184" s="3"/>
      <c r="I184" s="3">
        <f>SUM(I196)</f>
        <v>1500</v>
      </c>
    </row>
    <row r="185" spans="1:9" ht="12" customHeight="1" x14ac:dyDescent="0.25">
      <c r="A185" s="94" t="s">
        <v>82</v>
      </c>
      <c r="B185" s="102" t="s">
        <v>119</v>
      </c>
      <c r="C185" s="103"/>
      <c r="D185" s="83">
        <v>2017</v>
      </c>
      <c r="E185" s="98">
        <v>2022</v>
      </c>
      <c r="F185" s="51">
        <v>2017</v>
      </c>
      <c r="G185" s="15">
        <f t="shared" ref="G185:G193" si="14">SUM(H185:I185)</f>
        <v>3051.5</v>
      </c>
      <c r="H185" s="15">
        <f>SUM(H191)</f>
        <v>2288.5</v>
      </c>
      <c r="I185" s="15">
        <f>SUM(I191)</f>
        <v>763</v>
      </c>
    </row>
    <row r="186" spans="1:9" ht="12" customHeight="1" x14ac:dyDescent="0.25">
      <c r="A186" s="94"/>
      <c r="B186" s="102"/>
      <c r="C186" s="103"/>
      <c r="D186" s="83"/>
      <c r="E186" s="98"/>
      <c r="F186" s="52">
        <v>2018</v>
      </c>
      <c r="G186" s="30">
        <f t="shared" si="14"/>
        <v>4166.3999999999996</v>
      </c>
      <c r="H186" s="30">
        <f>SUM(H192)</f>
        <v>2286.4</v>
      </c>
      <c r="I186" s="30">
        <f>SUM(I192)</f>
        <v>1880</v>
      </c>
    </row>
    <row r="187" spans="1:9" ht="12" customHeight="1" x14ac:dyDescent="0.25">
      <c r="A187" s="94"/>
      <c r="B187" s="102"/>
      <c r="C187" s="103"/>
      <c r="D187" s="83"/>
      <c r="E187" s="98"/>
      <c r="F187" s="52">
        <v>2019</v>
      </c>
      <c r="G187" s="30">
        <f>H187+I187</f>
        <v>4232.7</v>
      </c>
      <c r="H187" s="30">
        <f>H193</f>
        <v>2267.6999999999998</v>
      </c>
      <c r="I187" s="30">
        <f>SUM(I193)</f>
        <v>1965.0000000000002</v>
      </c>
    </row>
    <row r="188" spans="1:9" ht="12" customHeight="1" x14ac:dyDescent="0.25">
      <c r="A188" s="94"/>
      <c r="B188" s="102"/>
      <c r="C188" s="103"/>
      <c r="D188" s="83"/>
      <c r="E188" s="98"/>
      <c r="F188" s="52">
        <v>2020</v>
      </c>
      <c r="G188" s="30">
        <f>I188+H188</f>
        <v>800</v>
      </c>
      <c r="H188" s="30">
        <f>SUM(H194)</f>
        <v>0</v>
      </c>
      <c r="I188" s="30">
        <f>SUM(I194)</f>
        <v>800</v>
      </c>
    </row>
    <row r="189" spans="1:9" ht="12" customHeight="1" x14ac:dyDescent="0.25">
      <c r="A189" s="94"/>
      <c r="B189" s="102"/>
      <c r="C189" s="103"/>
      <c r="D189" s="83"/>
      <c r="E189" s="98"/>
      <c r="F189" s="52">
        <v>2021</v>
      </c>
      <c r="G189" s="30">
        <f>SUM(H189:I189)</f>
        <v>800</v>
      </c>
      <c r="H189" s="30">
        <f>SUM(H195)</f>
        <v>0</v>
      </c>
      <c r="I189" s="30">
        <f>SUM(I195)</f>
        <v>800</v>
      </c>
    </row>
    <row r="190" spans="1:9" ht="12" customHeight="1" x14ac:dyDescent="0.25">
      <c r="A190" s="94"/>
      <c r="B190" s="102"/>
      <c r="C190" s="103"/>
      <c r="D190" s="83"/>
      <c r="E190" s="98"/>
      <c r="F190" s="53">
        <v>2022</v>
      </c>
      <c r="G190" s="29">
        <f>I190+H190</f>
        <v>1500</v>
      </c>
      <c r="H190" s="29">
        <f>SUM(H196)</f>
        <v>0</v>
      </c>
      <c r="I190" s="29">
        <f>I196</f>
        <v>1500</v>
      </c>
    </row>
    <row r="191" spans="1:9" ht="36" x14ac:dyDescent="0.25">
      <c r="A191" s="44" t="s">
        <v>114</v>
      </c>
      <c r="B191" s="45" t="s">
        <v>22</v>
      </c>
      <c r="C191" s="45" t="s">
        <v>10</v>
      </c>
      <c r="D191" s="46">
        <v>2017</v>
      </c>
      <c r="E191" s="46">
        <v>2017</v>
      </c>
      <c r="F191" s="53">
        <v>2017</v>
      </c>
      <c r="G191" s="29">
        <f t="shared" si="14"/>
        <v>3051.5</v>
      </c>
      <c r="H191" s="29">
        <v>2288.5</v>
      </c>
      <c r="I191" s="29">
        <v>763</v>
      </c>
    </row>
    <row r="192" spans="1:9" ht="36" x14ac:dyDescent="0.25">
      <c r="A192" s="44" t="s">
        <v>150</v>
      </c>
      <c r="B192" s="45" t="s">
        <v>71</v>
      </c>
      <c r="C192" s="45" t="s">
        <v>10</v>
      </c>
      <c r="D192" s="46">
        <v>2018</v>
      </c>
      <c r="E192" s="46">
        <v>2018</v>
      </c>
      <c r="F192" s="46">
        <v>2018</v>
      </c>
      <c r="G192" s="60">
        <f t="shared" si="14"/>
        <v>4166.3999999999996</v>
      </c>
      <c r="H192" s="60">
        <v>2286.4</v>
      </c>
      <c r="I192" s="60">
        <v>1880</v>
      </c>
    </row>
    <row r="193" spans="1:9" ht="35.25" customHeight="1" x14ac:dyDescent="0.25">
      <c r="A193" s="44" t="s">
        <v>151</v>
      </c>
      <c r="B193" s="45" t="s">
        <v>123</v>
      </c>
      <c r="C193" s="45" t="s">
        <v>10</v>
      </c>
      <c r="D193" s="46">
        <v>2019</v>
      </c>
      <c r="E193" s="46">
        <v>2019</v>
      </c>
      <c r="F193" s="51">
        <v>2019</v>
      </c>
      <c r="G193" s="60">
        <f t="shared" si="14"/>
        <v>4232.7</v>
      </c>
      <c r="H193" s="15">
        <v>2267.6999999999998</v>
      </c>
      <c r="I193" s="15">
        <f>2220.3-255.3</f>
        <v>1965.0000000000002</v>
      </c>
    </row>
    <row r="194" spans="1:9" ht="36.75" customHeight="1" x14ac:dyDescent="0.25">
      <c r="A194" s="58" t="s">
        <v>152</v>
      </c>
      <c r="B194" s="47" t="s">
        <v>136</v>
      </c>
      <c r="C194" s="45" t="s">
        <v>10</v>
      </c>
      <c r="D194" s="51">
        <v>2020</v>
      </c>
      <c r="E194" s="51">
        <v>2020</v>
      </c>
      <c r="F194" s="51">
        <v>2020</v>
      </c>
      <c r="G194" s="15">
        <f>I194+H194</f>
        <v>800</v>
      </c>
      <c r="H194" s="15"/>
      <c r="I194" s="15">
        <v>800</v>
      </c>
    </row>
    <row r="195" spans="1:9" ht="12.95" customHeight="1" x14ac:dyDescent="0.25">
      <c r="A195" s="94" t="s">
        <v>153</v>
      </c>
      <c r="B195" s="87" t="s">
        <v>111</v>
      </c>
      <c r="C195" s="87" t="s">
        <v>10</v>
      </c>
      <c r="D195" s="83">
        <v>2021</v>
      </c>
      <c r="E195" s="83">
        <v>2022</v>
      </c>
      <c r="F195" s="51">
        <v>2021</v>
      </c>
      <c r="G195" s="15">
        <f>H195+I195</f>
        <v>800</v>
      </c>
      <c r="H195" s="15"/>
      <c r="I195" s="15">
        <v>800</v>
      </c>
    </row>
    <row r="196" spans="1:9" ht="13.5" customHeight="1" x14ac:dyDescent="0.25">
      <c r="A196" s="94"/>
      <c r="B196" s="87"/>
      <c r="C196" s="87"/>
      <c r="D196" s="83"/>
      <c r="E196" s="83"/>
      <c r="F196" s="52">
        <v>2022</v>
      </c>
      <c r="G196" s="30">
        <f>I196+H196</f>
        <v>1500</v>
      </c>
      <c r="H196" s="30"/>
      <c r="I196" s="30">
        <v>1500</v>
      </c>
    </row>
    <row r="197" spans="1:9" ht="12.95" customHeight="1" x14ac:dyDescent="0.25">
      <c r="A197" s="94"/>
      <c r="B197" s="87"/>
      <c r="C197" s="87"/>
      <c r="D197" s="83"/>
      <c r="E197" s="83"/>
      <c r="F197" s="53"/>
      <c r="G197" s="29"/>
      <c r="H197" s="30"/>
      <c r="I197" s="29"/>
    </row>
    <row r="198" spans="1:9" ht="12" customHeight="1" x14ac:dyDescent="0.25">
      <c r="A198" s="77" t="s">
        <v>154</v>
      </c>
      <c r="B198" s="78"/>
      <c r="C198" s="78"/>
      <c r="D198" s="78"/>
      <c r="E198" s="95"/>
      <c r="F198" s="54">
        <v>2017</v>
      </c>
      <c r="G198" s="1">
        <f t="shared" ref="G198:G206" si="15">SUM(H198:I198)</f>
        <v>7782</v>
      </c>
      <c r="H198" s="1">
        <f>SUM(H210:H211)</f>
        <v>5836.3</v>
      </c>
      <c r="I198" s="1">
        <f>SUM(I210:I211)</f>
        <v>1945.7</v>
      </c>
    </row>
    <row r="199" spans="1:9" ht="12" customHeight="1" x14ac:dyDescent="0.25">
      <c r="A199" s="79"/>
      <c r="B199" s="80"/>
      <c r="C199" s="80"/>
      <c r="D199" s="80"/>
      <c r="E199" s="96"/>
      <c r="F199" s="55">
        <v>2019</v>
      </c>
      <c r="G199" s="2">
        <f>SUM(H199:I199)</f>
        <v>9922.6</v>
      </c>
      <c r="H199" s="2">
        <f>SUM(H206)</f>
        <v>7285</v>
      </c>
      <c r="I199" s="2">
        <f>SUM(I206)</f>
        <v>2637.6000000000004</v>
      </c>
    </row>
    <row r="200" spans="1:9" ht="12" customHeight="1" x14ac:dyDescent="0.25">
      <c r="A200" s="79"/>
      <c r="B200" s="80"/>
      <c r="C200" s="80"/>
      <c r="D200" s="80"/>
      <c r="E200" s="96"/>
      <c r="F200" s="55">
        <v>2020</v>
      </c>
      <c r="G200" s="2">
        <f>I200+H200</f>
        <v>1900</v>
      </c>
      <c r="H200" s="2"/>
      <c r="I200" s="2">
        <f>I207</f>
        <v>1900</v>
      </c>
    </row>
    <row r="201" spans="1:9" ht="12" customHeight="1" x14ac:dyDescent="0.25">
      <c r="A201" s="79"/>
      <c r="B201" s="80"/>
      <c r="C201" s="80"/>
      <c r="D201" s="80"/>
      <c r="E201" s="96"/>
      <c r="F201" s="55">
        <v>2021</v>
      </c>
      <c r="G201" s="2">
        <f>I201+H201</f>
        <v>700</v>
      </c>
      <c r="H201" s="2"/>
      <c r="I201" s="2">
        <f>I217</f>
        <v>700</v>
      </c>
    </row>
    <row r="202" spans="1:9" ht="6.75" customHeight="1" x14ac:dyDescent="0.25">
      <c r="A202" s="79"/>
      <c r="B202" s="80"/>
      <c r="C202" s="80"/>
      <c r="D202" s="80"/>
      <c r="E202" s="96"/>
      <c r="F202" s="56"/>
      <c r="G202" s="3"/>
      <c r="H202" s="3"/>
      <c r="I202" s="3"/>
    </row>
    <row r="203" spans="1:9" ht="5.25" hidden="1" customHeight="1" x14ac:dyDescent="0.25">
      <c r="A203" s="79"/>
      <c r="B203" s="80"/>
      <c r="C203" s="80"/>
      <c r="D203" s="80"/>
      <c r="E203" s="96"/>
      <c r="F203" s="55"/>
      <c r="G203" s="2"/>
      <c r="H203" s="2"/>
      <c r="I203" s="2"/>
    </row>
    <row r="204" spans="1:9" ht="5.25" hidden="1" customHeight="1" x14ac:dyDescent="0.25">
      <c r="A204" s="81"/>
      <c r="B204" s="82"/>
      <c r="C204" s="82"/>
      <c r="D204" s="82"/>
      <c r="E204" s="97"/>
      <c r="F204" s="56"/>
      <c r="G204" s="3"/>
      <c r="H204" s="3"/>
      <c r="I204" s="3"/>
    </row>
    <row r="205" spans="1:9" ht="12.95" customHeight="1" x14ac:dyDescent="0.25">
      <c r="A205" s="94" t="s">
        <v>91</v>
      </c>
      <c r="B205" s="102" t="s">
        <v>119</v>
      </c>
      <c r="C205" s="103"/>
      <c r="D205" s="83">
        <v>2017</v>
      </c>
      <c r="E205" s="98">
        <v>2019</v>
      </c>
      <c r="F205" s="51">
        <v>2017</v>
      </c>
      <c r="G205" s="15">
        <f t="shared" si="15"/>
        <v>7782</v>
      </c>
      <c r="H205" s="15">
        <f>SUM(H210+H211)</f>
        <v>5836.3</v>
      </c>
      <c r="I205" s="15">
        <f>SUM(I210+I211)</f>
        <v>1945.7</v>
      </c>
    </row>
    <row r="206" spans="1:9" ht="12.95" customHeight="1" x14ac:dyDescent="0.25">
      <c r="A206" s="94"/>
      <c r="B206" s="102"/>
      <c r="C206" s="103"/>
      <c r="D206" s="83"/>
      <c r="E206" s="98"/>
      <c r="F206" s="52">
        <v>2019</v>
      </c>
      <c r="G206" s="30">
        <f t="shared" si="15"/>
        <v>9922.6</v>
      </c>
      <c r="H206" s="30">
        <f>SUM(H212+H213)</f>
        <v>7285</v>
      </c>
      <c r="I206" s="30">
        <f>SUM(I212+I213)</f>
        <v>2637.6000000000004</v>
      </c>
    </row>
    <row r="207" spans="1:9" ht="12.95" customHeight="1" x14ac:dyDescent="0.25">
      <c r="A207" s="94"/>
      <c r="B207" s="102"/>
      <c r="C207" s="103"/>
      <c r="D207" s="83"/>
      <c r="E207" s="98"/>
      <c r="F207" s="52">
        <v>2020</v>
      </c>
      <c r="G207" s="30">
        <f>I207+H207</f>
        <v>1900</v>
      </c>
      <c r="H207" s="30"/>
      <c r="I207" s="30">
        <f>I214+I215+I216</f>
        <v>1900</v>
      </c>
    </row>
    <row r="208" spans="1:9" ht="12.95" customHeight="1" x14ac:dyDescent="0.25">
      <c r="A208" s="94"/>
      <c r="B208" s="102"/>
      <c r="C208" s="103"/>
      <c r="D208" s="83"/>
      <c r="E208" s="98"/>
      <c r="F208" s="52">
        <v>2021</v>
      </c>
      <c r="G208" s="30">
        <f>I208+H208</f>
        <v>700</v>
      </c>
      <c r="H208" s="30"/>
      <c r="I208" s="30">
        <f>I217</f>
        <v>700</v>
      </c>
    </row>
    <row r="209" spans="1:14" ht="22.5" customHeight="1" x14ac:dyDescent="0.25">
      <c r="A209" s="94"/>
      <c r="B209" s="102"/>
      <c r="C209" s="103"/>
      <c r="D209" s="83"/>
      <c r="E209" s="98"/>
      <c r="F209" s="53"/>
      <c r="G209" s="29"/>
      <c r="H209" s="29"/>
      <c r="I209" s="29"/>
    </row>
    <row r="210" spans="1:14" ht="35.1" customHeight="1" x14ac:dyDescent="0.25">
      <c r="A210" s="44" t="s">
        <v>102</v>
      </c>
      <c r="B210" s="45" t="s">
        <v>23</v>
      </c>
      <c r="C210" s="45" t="s">
        <v>10</v>
      </c>
      <c r="D210" s="46">
        <v>2017</v>
      </c>
      <c r="E210" s="46">
        <v>2017</v>
      </c>
      <c r="F210" s="46">
        <v>2017</v>
      </c>
      <c r="G210" s="60">
        <f>SUM(H210:I210)</f>
        <v>1135.7</v>
      </c>
      <c r="H210" s="60">
        <v>851.7</v>
      </c>
      <c r="I210" s="60">
        <v>284</v>
      </c>
    </row>
    <row r="211" spans="1:14" ht="35.1" customHeight="1" x14ac:dyDescent="0.25">
      <c r="A211" s="44" t="s">
        <v>103</v>
      </c>
      <c r="B211" s="45" t="s">
        <v>24</v>
      </c>
      <c r="C211" s="45" t="s">
        <v>10</v>
      </c>
      <c r="D211" s="46">
        <v>2017</v>
      </c>
      <c r="E211" s="46">
        <v>2017</v>
      </c>
      <c r="F211" s="46">
        <v>2017</v>
      </c>
      <c r="G211" s="60">
        <f>SUM(H211:I211)</f>
        <v>6646.3</v>
      </c>
      <c r="H211" s="60">
        <v>4984.6000000000004</v>
      </c>
      <c r="I211" s="60">
        <v>1661.7</v>
      </c>
    </row>
    <row r="212" spans="1:14" ht="35.1" customHeight="1" x14ac:dyDescent="0.25">
      <c r="A212" s="44" t="s">
        <v>113</v>
      </c>
      <c r="B212" s="45" t="s">
        <v>112</v>
      </c>
      <c r="C212" s="45" t="s">
        <v>10</v>
      </c>
      <c r="D212" s="46">
        <v>2019</v>
      </c>
      <c r="E212" s="48">
        <v>2019</v>
      </c>
      <c r="F212" s="46">
        <v>2019</v>
      </c>
      <c r="G212" s="60">
        <f>H212+I212</f>
        <v>3476.8</v>
      </c>
      <c r="H212" s="60">
        <v>2552.6</v>
      </c>
      <c r="I212" s="60">
        <f>924.2</f>
        <v>924.2</v>
      </c>
    </row>
    <row r="213" spans="1:14" ht="49.5" customHeight="1" x14ac:dyDescent="0.25">
      <c r="A213" s="44" t="s">
        <v>115</v>
      </c>
      <c r="B213" s="45" t="s">
        <v>126</v>
      </c>
      <c r="C213" s="45" t="s">
        <v>10</v>
      </c>
      <c r="D213" s="46">
        <v>2019</v>
      </c>
      <c r="E213" s="48">
        <v>2019</v>
      </c>
      <c r="F213" s="46">
        <v>2019</v>
      </c>
      <c r="G213" s="60">
        <f>H213+I213</f>
        <v>6445.7999999999993</v>
      </c>
      <c r="H213" s="60">
        <v>4732.3999999999996</v>
      </c>
      <c r="I213" s="60">
        <f>1713.4</f>
        <v>1713.4</v>
      </c>
    </row>
    <row r="214" spans="1:14" ht="60.75" customHeight="1" x14ac:dyDescent="0.25">
      <c r="A214" s="44" t="s">
        <v>133</v>
      </c>
      <c r="B214" s="45" t="s">
        <v>179</v>
      </c>
      <c r="C214" s="45" t="s">
        <v>10</v>
      </c>
      <c r="D214" s="46">
        <v>2020</v>
      </c>
      <c r="E214" s="48">
        <v>2020</v>
      </c>
      <c r="F214" s="46">
        <v>2020</v>
      </c>
      <c r="G214" s="60">
        <f>I214+H214</f>
        <v>900</v>
      </c>
      <c r="H214" s="60"/>
      <c r="I214" s="60">
        <v>900</v>
      </c>
    </row>
    <row r="215" spans="1:14" ht="36.75" customHeight="1" x14ac:dyDescent="0.25">
      <c r="A215" s="44" t="s">
        <v>155</v>
      </c>
      <c r="B215" s="67" t="s">
        <v>186</v>
      </c>
      <c r="C215" s="45" t="s">
        <v>10</v>
      </c>
      <c r="D215" s="46">
        <v>2020</v>
      </c>
      <c r="E215" s="46">
        <v>2020</v>
      </c>
      <c r="F215" s="46">
        <v>2020</v>
      </c>
      <c r="G215" s="60">
        <f>I215+H215</f>
        <v>702</v>
      </c>
      <c r="H215" s="60"/>
      <c r="I215" s="60">
        <v>702</v>
      </c>
      <c r="J215" s="117" t="s">
        <v>180</v>
      </c>
      <c r="K215" s="75"/>
      <c r="L215" s="75"/>
      <c r="M215" s="75"/>
      <c r="N215" s="75"/>
    </row>
    <row r="216" spans="1:14" ht="36" customHeight="1" x14ac:dyDescent="0.25">
      <c r="A216" s="44" t="s">
        <v>156</v>
      </c>
      <c r="B216" s="45" t="s">
        <v>187</v>
      </c>
      <c r="C216" s="45" t="s">
        <v>10</v>
      </c>
      <c r="D216" s="46">
        <v>2020</v>
      </c>
      <c r="E216" s="46">
        <v>2020</v>
      </c>
      <c r="F216" s="46">
        <v>2020</v>
      </c>
      <c r="G216" s="60">
        <f>I216+H216</f>
        <v>298</v>
      </c>
      <c r="H216" s="60"/>
      <c r="I216" s="60">
        <v>298</v>
      </c>
    </row>
    <row r="217" spans="1:14" ht="41.25" customHeight="1" x14ac:dyDescent="0.25">
      <c r="A217" s="44" t="s">
        <v>183</v>
      </c>
      <c r="B217" s="45" t="s">
        <v>181</v>
      </c>
      <c r="C217" s="45" t="s">
        <v>10</v>
      </c>
      <c r="D217" s="46">
        <v>2021</v>
      </c>
      <c r="E217" s="48">
        <v>2021</v>
      </c>
      <c r="F217" s="46">
        <v>2021</v>
      </c>
      <c r="G217" s="60">
        <f>I217+H217</f>
        <v>700</v>
      </c>
      <c r="H217" s="60"/>
      <c r="I217" s="60">
        <v>700</v>
      </c>
      <c r="J217" s="7" t="s">
        <v>184</v>
      </c>
    </row>
    <row r="218" spans="1:14" ht="12.95" customHeight="1" x14ac:dyDescent="0.25">
      <c r="A218" s="77" t="s">
        <v>157</v>
      </c>
      <c r="B218" s="78"/>
      <c r="C218" s="78"/>
      <c r="D218" s="78"/>
      <c r="E218" s="95"/>
      <c r="F218" s="54">
        <v>2018</v>
      </c>
      <c r="G218" s="1">
        <f t="shared" ref="G218:G221" si="16">SUM(H218:I218)</f>
        <v>3300</v>
      </c>
      <c r="H218" s="1">
        <f>SUM(H223)</f>
        <v>1064</v>
      </c>
      <c r="I218" s="1">
        <f>SUM(I223)</f>
        <v>2236</v>
      </c>
    </row>
    <row r="219" spans="1:14" ht="12.95" customHeight="1" x14ac:dyDescent="0.25">
      <c r="A219" s="79"/>
      <c r="B219" s="80"/>
      <c r="C219" s="80"/>
      <c r="D219" s="80"/>
      <c r="E219" s="96"/>
      <c r="F219" s="55">
        <v>2019</v>
      </c>
      <c r="G219" s="2">
        <f t="shared" si="16"/>
        <v>1889.8</v>
      </c>
      <c r="H219" s="2">
        <f>H224</f>
        <v>1028.8</v>
      </c>
      <c r="I219" s="2">
        <f>SUM(I224)</f>
        <v>861</v>
      </c>
    </row>
    <row r="220" spans="1:14" ht="12.95" customHeight="1" x14ac:dyDescent="0.25">
      <c r="A220" s="79"/>
      <c r="B220" s="80"/>
      <c r="C220" s="80"/>
      <c r="D220" s="80"/>
      <c r="E220" s="96"/>
      <c r="F220" s="55">
        <v>2020</v>
      </c>
      <c r="G220" s="2">
        <f t="shared" si="16"/>
        <v>2300.1000000000004</v>
      </c>
      <c r="H220" s="2">
        <f>H226</f>
        <v>1068.4000000000001</v>
      </c>
      <c r="I220" s="2">
        <f>I226</f>
        <v>1231.7</v>
      </c>
    </row>
    <row r="221" spans="1:14" ht="12.75" customHeight="1" x14ac:dyDescent="0.25">
      <c r="A221" s="79"/>
      <c r="B221" s="80"/>
      <c r="C221" s="80"/>
      <c r="D221" s="80"/>
      <c r="E221" s="96"/>
      <c r="F221" s="55">
        <v>2021</v>
      </c>
      <c r="G221" s="2">
        <f t="shared" si="16"/>
        <v>1100</v>
      </c>
      <c r="H221" s="2"/>
      <c r="I221" s="2">
        <f>I227</f>
        <v>1100</v>
      </c>
    </row>
    <row r="222" spans="1:14" x14ac:dyDescent="0.25">
      <c r="A222" s="81"/>
      <c r="B222" s="82"/>
      <c r="C222" s="82"/>
      <c r="D222" s="82"/>
      <c r="E222" s="97"/>
      <c r="F222" s="56">
        <v>2022</v>
      </c>
      <c r="G222" s="3">
        <f>SUM(H222:I222)</f>
        <v>1300</v>
      </c>
      <c r="H222" s="3"/>
      <c r="I222" s="3">
        <f>SUM(I228)</f>
        <v>1300</v>
      </c>
    </row>
    <row r="223" spans="1:14" ht="36" x14ac:dyDescent="0.25">
      <c r="A223" s="44" t="s">
        <v>120</v>
      </c>
      <c r="B223" s="45" t="s">
        <v>26</v>
      </c>
      <c r="C223" s="45" t="s">
        <v>10</v>
      </c>
      <c r="D223" s="46">
        <v>2018</v>
      </c>
      <c r="E223" s="46">
        <v>2018</v>
      </c>
      <c r="F223" s="46">
        <v>2018</v>
      </c>
      <c r="G223" s="60">
        <f>I223+H223</f>
        <v>3300</v>
      </c>
      <c r="H223" s="60">
        <v>1064</v>
      </c>
      <c r="I223" s="60">
        <f>1700+536</f>
        <v>2236</v>
      </c>
    </row>
    <row r="224" spans="1:14" ht="21" customHeight="1" x14ac:dyDescent="0.25">
      <c r="A224" s="94" t="s">
        <v>158</v>
      </c>
      <c r="B224" s="87" t="s">
        <v>85</v>
      </c>
      <c r="C224" s="87" t="s">
        <v>10</v>
      </c>
      <c r="D224" s="83">
        <v>2019</v>
      </c>
      <c r="E224" s="83">
        <v>2019</v>
      </c>
      <c r="F224" s="51">
        <v>2019</v>
      </c>
      <c r="G224" s="15">
        <f>SUM(H224:I224)</f>
        <v>1889.8</v>
      </c>
      <c r="H224" s="15">
        <v>1028.8</v>
      </c>
      <c r="I224" s="15">
        <f>1012.7-151.7</f>
        <v>861</v>
      </c>
    </row>
    <row r="225" spans="1:10" x14ac:dyDescent="0.25">
      <c r="A225" s="94"/>
      <c r="B225" s="87"/>
      <c r="C225" s="87"/>
      <c r="D225" s="83"/>
      <c r="E225" s="83"/>
      <c r="F225" s="53"/>
      <c r="G225" s="29"/>
      <c r="H225" s="29"/>
      <c r="I225" s="29"/>
    </row>
    <row r="226" spans="1:10" ht="35.25" customHeight="1" x14ac:dyDescent="0.25">
      <c r="A226" s="44" t="s">
        <v>159</v>
      </c>
      <c r="B226" s="45" t="s">
        <v>142</v>
      </c>
      <c r="C226" s="45" t="s">
        <v>10</v>
      </c>
      <c r="D226" s="46">
        <v>2020</v>
      </c>
      <c r="E226" s="46">
        <v>2020</v>
      </c>
      <c r="F226" s="46">
        <v>2020</v>
      </c>
      <c r="G226" s="60">
        <f>I226+H226</f>
        <v>2300.1000000000004</v>
      </c>
      <c r="H226" s="60">
        <v>1068.4000000000001</v>
      </c>
      <c r="I226" s="60">
        <v>1231.7</v>
      </c>
    </row>
    <row r="227" spans="1:10" ht="36.75" x14ac:dyDescent="0.25">
      <c r="A227" s="44" t="s">
        <v>160</v>
      </c>
      <c r="B227" s="68" t="s">
        <v>185</v>
      </c>
      <c r="C227" s="45" t="s">
        <v>10</v>
      </c>
      <c r="D227" s="46">
        <v>2021</v>
      </c>
      <c r="E227" s="46">
        <v>2021</v>
      </c>
      <c r="F227" s="46">
        <v>2021</v>
      </c>
      <c r="G227" s="60">
        <f>SUM(H227:I227)</f>
        <v>1100</v>
      </c>
      <c r="H227" s="60"/>
      <c r="I227" s="60">
        <v>1100</v>
      </c>
      <c r="J227" s="7" t="s">
        <v>182</v>
      </c>
    </row>
    <row r="228" spans="1:10" ht="38.25" customHeight="1" x14ac:dyDescent="0.25">
      <c r="A228" s="44" t="s">
        <v>161</v>
      </c>
      <c r="B228" s="45" t="s">
        <v>143</v>
      </c>
      <c r="C228" s="45" t="s">
        <v>10</v>
      </c>
      <c r="D228" s="46">
        <v>2022</v>
      </c>
      <c r="E228" s="46">
        <v>2022</v>
      </c>
      <c r="F228" s="46">
        <v>2022</v>
      </c>
      <c r="G228" s="60">
        <f>I228+H228</f>
        <v>1300</v>
      </c>
      <c r="H228" s="60"/>
      <c r="I228" s="60">
        <v>1300</v>
      </c>
    </row>
    <row r="229" spans="1:10" ht="12.95" customHeight="1" x14ac:dyDescent="0.25">
      <c r="A229" s="77" t="s">
        <v>162</v>
      </c>
      <c r="B229" s="78"/>
      <c r="C229" s="78"/>
      <c r="D229" s="78"/>
      <c r="E229" s="95"/>
      <c r="F229" s="55">
        <v>2019</v>
      </c>
      <c r="G229" s="2">
        <f>I229+H229</f>
        <v>906</v>
      </c>
      <c r="H229" s="2">
        <v>500</v>
      </c>
      <c r="I229" s="2">
        <f>SUM(I234)</f>
        <v>406</v>
      </c>
    </row>
    <row r="230" spans="1:10" ht="12.95" customHeight="1" x14ac:dyDescent="0.25">
      <c r="A230" s="79"/>
      <c r="B230" s="80"/>
      <c r="C230" s="80"/>
      <c r="D230" s="80"/>
      <c r="E230" s="96"/>
      <c r="F230" s="22">
        <v>2021</v>
      </c>
      <c r="G230" s="23">
        <f>SUM(H230:I230)</f>
        <v>700</v>
      </c>
      <c r="H230" s="23"/>
      <c r="I230" s="23">
        <f>SUM(I235)</f>
        <v>700</v>
      </c>
    </row>
    <row r="231" spans="1:10" ht="12.95" customHeight="1" x14ac:dyDescent="0.25">
      <c r="A231" s="79"/>
      <c r="B231" s="80"/>
      <c r="C231" s="80"/>
      <c r="D231" s="80"/>
      <c r="E231" s="96"/>
      <c r="F231" s="22">
        <v>2022</v>
      </c>
      <c r="G231" s="23">
        <f>SUM(H231:I231)</f>
        <v>700</v>
      </c>
      <c r="H231" s="23"/>
      <c r="I231" s="23">
        <f>SUM(I236)</f>
        <v>700</v>
      </c>
    </row>
    <row r="232" spans="1:10" ht="6" customHeight="1" x14ac:dyDescent="0.25">
      <c r="A232" s="79"/>
      <c r="B232" s="80"/>
      <c r="C232" s="80"/>
      <c r="D232" s="80"/>
      <c r="E232" s="96"/>
      <c r="F232" s="22"/>
      <c r="G232" s="23"/>
      <c r="H232" s="23"/>
      <c r="I232" s="23"/>
    </row>
    <row r="233" spans="1:10" ht="12.95" customHeight="1" x14ac:dyDescent="0.25">
      <c r="A233" s="81"/>
      <c r="B233" s="82"/>
      <c r="C233" s="82"/>
      <c r="D233" s="82"/>
      <c r="E233" s="97"/>
      <c r="F233" s="24"/>
      <c r="G233" s="25"/>
      <c r="H233" s="25"/>
      <c r="I233" s="25"/>
    </row>
    <row r="234" spans="1:10" ht="12.95" customHeight="1" x14ac:dyDescent="0.25">
      <c r="A234" s="94" t="s">
        <v>117</v>
      </c>
      <c r="B234" s="102" t="s">
        <v>118</v>
      </c>
      <c r="C234" s="87" t="s">
        <v>10</v>
      </c>
      <c r="D234" s="83">
        <v>2019</v>
      </c>
      <c r="E234" s="83">
        <v>2022</v>
      </c>
      <c r="F234" s="51">
        <v>2019</v>
      </c>
      <c r="G234" s="15">
        <f>SUM(H234:I234)</f>
        <v>906</v>
      </c>
      <c r="H234" s="15">
        <v>500</v>
      </c>
      <c r="I234" s="15">
        <v>406</v>
      </c>
    </row>
    <row r="235" spans="1:10" ht="12.95" customHeight="1" x14ac:dyDescent="0.25">
      <c r="A235" s="94"/>
      <c r="B235" s="102"/>
      <c r="C235" s="87"/>
      <c r="D235" s="83"/>
      <c r="E235" s="83"/>
      <c r="F235" s="52">
        <v>2021</v>
      </c>
      <c r="G235" s="30">
        <f>SUM(H235:I235)</f>
        <v>700</v>
      </c>
      <c r="H235" s="30"/>
      <c r="I235" s="30">
        <f>SUM(I240)</f>
        <v>700</v>
      </c>
    </row>
    <row r="236" spans="1:10" ht="12.95" customHeight="1" x14ac:dyDescent="0.25">
      <c r="A236" s="94"/>
      <c r="B236" s="102"/>
      <c r="C236" s="87"/>
      <c r="D236" s="83"/>
      <c r="E236" s="83"/>
      <c r="F236" s="52">
        <v>2022</v>
      </c>
      <c r="G236" s="30">
        <f>SUM(H236:I236)</f>
        <v>700</v>
      </c>
      <c r="H236" s="30"/>
      <c r="I236" s="30">
        <f>SUM(I241)</f>
        <v>700</v>
      </c>
    </row>
    <row r="237" spans="1:10" ht="57" customHeight="1" x14ac:dyDescent="0.25">
      <c r="A237" s="94"/>
      <c r="B237" s="102"/>
      <c r="C237" s="87"/>
      <c r="D237" s="83"/>
      <c r="E237" s="83"/>
      <c r="F237" s="52"/>
      <c r="G237" s="30"/>
      <c r="H237" s="30"/>
      <c r="I237" s="30"/>
    </row>
    <row r="238" spans="1:10" ht="12.95" customHeight="1" x14ac:dyDescent="0.25">
      <c r="A238" s="94"/>
      <c r="B238" s="102"/>
      <c r="C238" s="87"/>
      <c r="D238" s="83"/>
      <c r="E238" s="83"/>
      <c r="F238" s="53"/>
      <c r="G238" s="29"/>
      <c r="H238" s="29"/>
      <c r="I238" s="29"/>
    </row>
    <row r="239" spans="1:10" ht="12.95" customHeight="1" x14ac:dyDescent="0.25">
      <c r="A239" s="94" t="s">
        <v>163</v>
      </c>
      <c r="B239" s="87" t="s">
        <v>190</v>
      </c>
      <c r="C239" s="87" t="s">
        <v>10</v>
      </c>
      <c r="D239" s="83">
        <v>2019</v>
      </c>
      <c r="E239" s="83">
        <v>2022</v>
      </c>
      <c r="F239" s="51">
        <v>2019</v>
      </c>
      <c r="G239" s="15">
        <f>SUM(H239:I239)</f>
        <v>906</v>
      </c>
      <c r="H239" s="15">
        <v>500</v>
      </c>
      <c r="I239" s="15">
        <v>406</v>
      </c>
    </row>
    <row r="240" spans="1:10" ht="12.95" customHeight="1" x14ac:dyDescent="0.25">
      <c r="A240" s="94"/>
      <c r="B240" s="87"/>
      <c r="C240" s="87"/>
      <c r="D240" s="83"/>
      <c r="E240" s="83"/>
      <c r="F240" s="52">
        <v>2021</v>
      </c>
      <c r="G240" s="30">
        <f>SUM(H240:I240)</f>
        <v>700</v>
      </c>
      <c r="H240" s="30"/>
      <c r="I240" s="30">
        <v>700</v>
      </c>
    </row>
    <row r="241" spans="1:9" ht="21" customHeight="1" x14ac:dyDescent="0.25">
      <c r="A241" s="94"/>
      <c r="B241" s="87"/>
      <c r="C241" s="87"/>
      <c r="D241" s="83"/>
      <c r="E241" s="83"/>
      <c r="F241" s="52">
        <v>2022</v>
      </c>
      <c r="G241" s="30">
        <f>SUM(H241:I241)</f>
        <v>700</v>
      </c>
      <c r="H241" s="30"/>
      <c r="I241" s="30">
        <v>700</v>
      </c>
    </row>
    <row r="242" spans="1:9" x14ac:dyDescent="0.25">
      <c r="A242" s="94"/>
      <c r="B242" s="87"/>
      <c r="C242" s="87"/>
      <c r="D242" s="83"/>
      <c r="E242" s="83"/>
      <c r="F242" s="53"/>
      <c r="G242" s="29"/>
      <c r="H242" s="29"/>
      <c r="I242" s="29"/>
    </row>
  </sheetData>
  <mergeCells count="210">
    <mergeCell ref="J215:N215"/>
    <mergeCell ref="A239:A242"/>
    <mergeCell ref="B239:B242"/>
    <mergeCell ref="C239:C242"/>
    <mergeCell ref="D239:D242"/>
    <mergeCell ref="E239:E242"/>
    <mergeCell ref="D234:D238"/>
    <mergeCell ref="E152:E154"/>
    <mergeCell ref="D173:D175"/>
    <mergeCell ref="E173:E175"/>
    <mergeCell ref="C155:C157"/>
    <mergeCell ref="D155:D157"/>
    <mergeCell ref="E205:E209"/>
    <mergeCell ref="A229:E233"/>
    <mergeCell ref="A234:A238"/>
    <mergeCell ref="B234:B238"/>
    <mergeCell ref="C234:C238"/>
    <mergeCell ref="C195:C197"/>
    <mergeCell ref="B152:B154"/>
    <mergeCell ref="C152:C154"/>
    <mergeCell ref="A224:A225"/>
    <mergeCell ref="B224:B225"/>
    <mergeCell ref="C224:C225"/>
    <mergeCell ref="E185:E190"/>
    <mergeCell ref="C148:C151"/>
    <mergeCell ref="D148:D151"/>
    <mergeCell ref="E148:E151"/>
    <mergeCell ref="E234:E238"/>
    <mergeCell ref="A195:A197"/>
    <mergeCell ref="B185:B190"/>
    <mergeCell ref="A170:A172"/>
    <mergeCell ref="B170:B172"/>
    <mergeCell ref="C170:C172"/>
    <mergeCell ref="D170:D172"/>
    <mergeCell ref="A167:A169"/>
    <mergeCell ref="B167:B169"/>
    <mergeCell ref="C167:C169"/>
    <mergeCell ref="A176:A178"/>
    <mergeCell ref="B176:B178"/>
    <mergeCell ref="C185:C190"/>
    <mergeCell ref="D185:D190"/>
    <mergeCell ref="D167:D169"/>
    <mergeCell ref="A185:A190"/>
    <mergeCell ref="A179:E184"/>
    <mergeCell ref="A152:A154"/>
    <mergeCell ref="B144:B147"/>
    <mergeCell ref="C144:C147"/>
    <mergeCell ref="D152:D154"/>
    <mergeCell ref="A158:E158"/>
    <mergeCell ref="A155:A157"/>
    <mergeCell ref="C176:C178"/>
    <mergeCell ref="D176:D178"/>
    <mergeCell ref="A160:E161"/>
    <mergeCell ref="E155:E157"/>
    <mergeCell ref="A164:A166"/>
    <mergeCell ref="B164:B166"/>
    <mergeCell ref="C164:C166"/>
    <mergeCell ref="A173:A175"/>
    <mergeCell ref="B173:B175"/>
    <mergeCell ref="C173:C175"/>
    <mergeCell ref="E176:E178"/>
    <mergeCell ref="E170:E172"/>
    <mergeCell ref="E167:E169"/>
    <mergeCell ref="B155:B157"/>
    <mergeCell ref="D164:D166"/>
    <mergeCell ref="E164:E166"/>
    <mergeCell ref="A144:A147"/>
    <mergeCell ref="A148:A151"/>
    <mergeCell ref="B148:B151"/>
    <mergeCell ref="A16:A22"/>
    <mergeCell ref="B16:B22"/>
    <mergeCell ref="C16:C22"/>
    <mergeCell ref="D16:D22"/>
    <mergeCell ref="E16:E22"/>
    <mergeCell ref="F13:F15"/>
    <mergeCell ref="A13:A15"/>
    <mergeCell ref="A23:E28"/>
    <mergeCell ref="A75:A76"/>
    <mergeCell ref="B75:B76"/>
    <mergeCell ref="E75:E76"/>
    <mergeCell ref="A29:E34"/>
    <mergeCell ref="B49:B53"/>
    <mergeCell ref="A49:A53"/>
    <mergeCell ref="C49:C53"/>
    <mergeCell ref="D49:D53"/>
    <mergeCell ref="E49:E53"/>
    <mergeCell ref="A54:A59"/>
    <mergeCell ref="B54:B59"/>
    <mergeCell ref="C75:C76"/>
    <mergeCell ref="D75:D76"/>
    <mergeCell ref="C54:C59"/>
    <mergeCell ref="D54:D59"/>
    <mergeCell ref="E54:E59"/>
    <mergeCell ref="E7:I7"/>
    <mergeCell ref="G13:I14"/>
    <mergeCell ref="D14:D15"/>
    <mergeCell ref="E14:E15"/>
    <mergeCell ref="A8:I8"/>
    <mergeCell ref="A9:I9"/>
    <mergeCell ref="A10:I10"/>
    <mergeCell ref="A11:I11"/>
    <mergeCell ref="B13:B15"/>
    <mergeCell ref="C13:C15"/>
    <mergeCell ref="D13:E13"/>
    <mergeCell ref="F117:F118"/>
    <mergeCell ref="F119:F120"/>
    <mergeCell ref="C119:C120"/>
    <mergeCell ref="C117:C118"/>
    <mergeCell ref="D117:D118"/>
    <mergeCell ref="E117:E118"/>
    <mergeCell ref="E119:E120"/>
    <mergeCell ref="B119:B120"/>
    <mergeCell ref="A117:A118"/>
    <mergeCell ref="D119:D120"/>
    <mergeCell ref="B117:B118"/>
    <mergeCell ref="A119:A120"/>
    <mergeCell ref="I119:I120"/>
    <mergeCell ref="G117:G118"/>
    <mergeCell ref="H117:H118"/>
    <mergeCell ref="I117:I118"/>
    <mergeCell ref="G119:G120"/>
    <mergeCell ref="H119:H120"/>
    <mergeCell ref="G125:G126"/>
    <mergeCell ref="I125:I126"/>
    <mergeCell ref="H125:H126"/>
    <mergeCell ref="G123:G124"/>
    <mergeCell ref="I121:I122"/>
    <mergeCell ref="H121:H122"/>
    <mergeCell ref="G121:G122"/>
    <mergeCell ref="F125:F126"/>
    <mergeCell ref="E128:E133"/>
    <mergeCell ref="H123:H124"/>
    <mergeCell ref="I123:I124"/>
    <mergeCell ref="F123:F124"/>
    <mergeCell ref="F121:F122"/>
    <mergeCell ref="D224:D225"/>
    <mergeCell ref="E224:E225"/>
    <mergeCell ref="E121:E122"/>
    <mergeCell ref="D123:D124"/>
    <mergeCell ref="E141:E143"/>
    <mergeCell ref="D144:D147"/>
    <mergeCell ref="E144:E147"/>
    <mergeCell ref="D136:D140"/>
    <mergeCell ref="E136:E140"/>
    <mergeCell ref="D141:D143"/>
    <mergeCell ref="D195:D197"/>
    <mergeCell ref="E195:E197"/>
    <mergeCell ref="A218:E222"/>
    <mergeCell ref="A198:E204"/>
    <mergeCell ref="A205:A209"/>
    <mergeCell ref="B205:B209"/>
    <mergeCell ref="C205:C209"/>
    <mergeCell ref="D205:D209"/>
    <mergeCell ref="C128:C133"/>
    <mergeCell ref="D128:D133"/>
    <mergeCell ref="D121:D122"/>
    <mergeCell ref="B123:B124"/>
    <mergeCell ref="C123:C124"/>
    <mergeCell ref="B121:B122"/>
    <mergeCell ref="A136:A140"/>
    <mergeCell ref="B136:B140"/>
    <mergeCell ref="A128:A133"/>
    <mergeCell ref="D125:D126"/>
    <mergeCell ref="A141:A143"/>
    <mergeCell ref="B141:B143"/>
    <mergeCell ref="C136:C140"/>
    <mergeCell ref="A125:A126"/>
    <mergeCell ref="A123:A124"/>
    <mergeCell ref="B128:B133"/>
    <mergeCell ref="A121:A122"/>
    <mergeCell ref="B195:B197"/>
    <mergeCell ref="A60:A65"/>
    <mergeCell ref="B60:B65"/>
    <mergeCell ref="C60:C65"/>
    <mergeCell ref="C141:C143"/>
    <mergeCell ref="C125:C126"/>
    <mergeCell ref="A111:E116"/>
    <mergeCell ref="C121:C122"/>
    <mergeCell ref="E123:E124"/>
    <mergeCell ref="A102:E105"/>
    <mergeCell ref="A106:A110"/>
    <mergeCell ref="B106:B110"/>
    <mergeCell ref="C106:C110"/>
    <mergeCell ref="D106:D110"/>
    <mergeCell ref="E106:E110"/>
    <mergeCell ref="E125:E126"/>
    <mergeCell ref="B125:B126"/>
    <mergeCell ref="D60:D65"/>
    <mergeCell ref="E60:E65"/>
    <mergeCell ref="A66:E71"/>
    <mergeCell ref="D86:D88"/>
    <mergeCell ref="A96:A101"/>
    <mergeCell ref="C96:C101"/>
    <mergeCell ref="E90:E95"/>
    <mergeCell ref="A86:A88"/>
    <mergeCell ref="B86:B88"/>
    <mergeCell ref="A83:A85"/>
    <mergeCell ref="B83:B85"/>
    <mergeCell ref="B96:B101"/>
    <mergeCell ref="A90:A95"/>
    <mergeCell ref="B90:B95"/>
    <mergeCell ref="D83:D85"/>
    <mergeCell ref="E83:E85"/>
    <mergeCell ref="C90:C95"/>
    <mergeCell ref="D90:D95"/>
    <mergeCell ref="C86:C88"/>
    <mergeCell ref="C83:C85"/>
    <mergeCell ref="E96:E101"/>
    <mergeCell ref="D96:D101"/>
    <mergeCell ref="E86:E88"/>
  </mergeCells>
  <pageMargins left="0.9055118110236221" right="0.51181102362204722" top="0.74803149606299213" bottom="0.74803149606299213" header="0.31496062992125984" footer="0.31496062992125984"/>
  <pageSetup paperSize="9" scale="8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Пользователь Windows</cp:lastModifiedBy>
  <cp:lastPrinted>2020-01-05T10:25:14Z</cp:lastPrinted>
  <dcterms:created xsi:type="dcterms:W3CDTF">2018-02-02T07:27:25Z</dcterms:created>
  <dcterms:modified xsi:type="dcterms:W3CDTF">2020-01-05T10:31:42Z</dcterms:modified>
</cp:coreProperties>
</file>