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440" windowHeight="12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'Лист1'!$A$1:$J$200</definedName>
  </definedNames>
  <calcPr fullCalcOnLoad="1"/>
</workbook>
</file>

<file path=xl/sharedStrings.xml><?xml version="1.0" encoding="utf-8"?>
<sst xmlns="http://schemas.openxmlformats.org/spreadsheetml/2006/main" count="231" uniqueCount="162">
  <si>
    <t>ПЛАН</t>
  </si>
  <si>
    <t>реализации муниципальной программы «Обеспечение качественным жильем граждан на территории МО «Приморское городское поселение»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</si>
  <si>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</si>
  <si>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</si>
  <si>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</si>
  <si>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</si>
  <si>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</si>
  <si>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начало</t>
  </si>
  <si>
    <t>оконча-ние</t>
  </si>
  <si>
    <t>всего</t>
  </si>
  <si>
    <t>Фонд содействия реформи-рованию ЖКХ</t>
  </si>
  <si>
    <t>областной бюджет</t>
  </si>
  <si>
    <t>местный бюджет</t>
  </si>
  <si>
    <t>Муниципальная Программа «Обеспечение качественным жильем граждан на территории МО «Приморское городское поселение»</t>
  </si>
  <si>
    <t xml:space="preserve">Администрация МО «Приморское городское поселение» </t>
  </si>
  <si>
    <t xml:space="preserve"> </t>
  </si>
  <si>
    <t>Подпрограмма 1.  «Развитие жилищного хозяйства  МО «Приморское городское поселение»</t>
  </si>
  <si>
    <t>Взносы на капитальный ремонт муниципального жилищного фонда</t>
  </si>
  <si>
    <t>Плата за коммунальные услуги за жилые помещения муниципального жилищного фонда</t>
  </si>
  <si>
    <t xml:space="preserve">Администрация МО «Приморское городское поселение»  </t>
  </si>
  <si>
    <t>Администрация МО «Приморское городское поселение»</t>
  </si>
  <si>
    <t>Ремонт муниципальной квартиры по адресу: п. Глебычево,  д. 11 кв. 43</t>
  </si>
  <si>
    <t>Ремонт муниципальных квартир</t>
  </si>
  <si>
    <t>Составление, проверка смет и составление технических заданий</t>
  </si>
  <si>
    <t>Предоставление субсидий на обеспечение мероприятий по капитальному ремонту общего имущества многоквартирных домов</t>
  </si>
  <si>
    <t>Итого по подпрограмме 1</t>
  </si>
  <si>
    <t xml:space="preserve">Подпрограмма 2. «Переселение граждан из аварийного жилищного фонда на территории МО «Приморское городское поселение» </t>
  </si>
  <si>
    <t xml:space="preserve">Реализация мероприятий региональной адресной программы «Переселение граждан из аварийного жилищного фонда на территории Ленинградской области в 2013-2017 годах» </t>
  </si>
  <si>
    <t>Реализация мероприятий по переселению граждан из аварийного жилищного фонда</t>
  </si>
  <si>
    <t>Мероприятия по оплате превышения стоимости одного квадратного метра общей расселяемой площади аварийных многоквартирных жилых домов</t>
  </si>
  <si>
    <t>Приобретение дополнительных площадей жилых помещений в соответствии с требованиями законодательства</t>
  </si>
  <si>
    <t xml:space="preserve">Снос аварийных многоквартирных домов по адресам: </t>
  </si>
  <si>
    <t>Ленинградская область, Выборгский район, г. Приморск, ул. Школьная, д. 4;</t>
  </si>
  <si>
    <t>Ленинградская область, Выборгский район, г. Приморск, ул. Новая, д. 14;</t>
  </si>
  <si>
    <t>Ленинградская область, Выборгский район, г. Приморск, ул. Новая, д. 16;</t>
  </si>
  <si>
    <t>Ленинградская область, Выборгский район, г. Приморск, Выборгское шоссе, д. 30;</t>
  </si>
  <si>
    <t>Ленинградская область, Выборгский район, г. Приморск, пер. Краснофлотский, д. 8</t>
  </si>
  <si>
    <t>Итого по подпрограмме 2</t>
  </si>
  <si>
    <t xml:space="preserve">Подпрограмма 4. «Оказание поддержки гражданам, пострадавшим в результате пожара муниципального жилищного фондов  МО «Приморское городское поселение» </t>
  </si>
  <si>
    <t>1.1.</t>
  </si>
  <si>
    <t>Приобретение жилых помещений в муниципальную собственность для обеспечения жильем граждан, лишившихся жилья в результате пожара (Приобретение квартир)</t>
  </si>
  <si>
    <t>Итого по подпрограмме 4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</si>
  <si>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</si>
  <si>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</si>
  <si>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</si>
  <si>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</si>
  <si>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</si>
  <si>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</si>
  <si>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</si>
  <si>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</si>
  <si>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</si>
  <si>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</si>
  <si>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Ремонт кровли в жилом доме по адресу: п. Прибылово д. б/н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</si>
  <si>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</si>
  <si>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</si>
  <si>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</si>
  <si>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</si>
  <si>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</si>
  <si>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</si>
  <si>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</si>
  <si>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</si>
  <si>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</si>
  <si>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</si>
  <si>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</si>
  <si>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</si>
  <si>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</si>
  <si>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</si>
  <si>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</si>
  <si>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3.1</t>
  </si>
  <si>
    <t>1.2</t>
  </si>
  <si>
    <t>1.1.1</t>
  </si>
  <si>
    <t>1.1.2</t>
  </si>
  <si>
    <t>1.        Основное мероприятие "Развитие жилищного хозяйства"</t>
  </si>
  <si>
    <t>1.        Капитальный ремонт муниципального жилищного фонда</t>
  </si>
  <si>
    <t>2.        Содержание  муниципального жилищного фонда</t>
  </si>
  <si>
    <t>3.        Предоставление субсидий некоммерческим организациям, за исключением государственных (муниципальных) учреждений</t>
  </si>
  <si>
    <t>2.        Основное мероприятие "Переселение граждан из аварийного жилищного фонда"</t>
  </si>
  <si>
    <t>4.        Основное мероприятие "Оказание поддержки  гражданам, пострадавшим в результате пожара"</t>
  </si>
  <si>
    <t>№ п/п</t>
  </si>
  <si>
    <t>Технический надзор, строительный контроль за ремонтом муниципального жилищного фонда</t>
  </si>
  <si>
    <t>Ремонт муниципальной квартиры по адресу: г. Приморск, наб. Лебедева, д. 4 кв. 46</t>
  </si>
  <si>
    <t>Ремонт муниципальной квартиры по адресу: г. Приморск, наб. Лебедева, д. 8, кв. 66</t>
  </si>
  <si>
    <t>Ремонт муниципальной квартиры по адресу: д. Камышовка, ул. Поселковая, д. 2 кв. 13</t>
  </si>
  <si>
    <t>Замена окон в муниципальной квартире по адресу: п. Красная Долина, д. 29 кв. 8</t>
  </si>
  <si>
    <t>Ремонт полов в муниципальной квартире по адресу: г. Приморск, ул. Новая, д. 18 кв. 1</t>
  </si>
  <si>
    <t>Ремонт муниципальных квартир по адресу: г. Приморск, Выборгское шоссе, д. 7, кв. 9, п. Глебычево, ул. Мира, д. 4, кв. 92, г. Приморск, наб. Лебедева, д. 5 кв. 13, п. Красная Долина, д. 29 кв. 8, г. Приморск, наб. Гагарина, д. 128 кв. 3, г. Приморск, ул. Вокзальная д. 6 кв. 4,  г. Приморск, наб. Гагарина д. 106 кв. 2</t>
  </si>
  <si>
    <t>Ремонт муниципальных квартир по адресам: г. Приморск, наб. Гагарина д. 42 кв. 2,  п. Глебычево д. 18 кв. 2</t>
  </si>
  <si>
    <t>Ремонт кровли над муниципальным и квартирами по адресу: г. Приморск,  Приморское шоссе, д. 35 кв. 3, 4</t>
  </si>
  <si>
    <t>Замена окон в муниципальных квартирах (Ермилово-городок, д. 5 кв. 23, п. Камышовка, ул. Поселковая, д. 9 кв. 14)</t>
  </si>
  <si>
    <t>Приложение №2</t>
  </si>
  <si>
    <t xml:space="preserve">    </t>
  </si>
  <si>
    <t xml:space="preserve">      </t>
  </si>
  <si>
    <t>Определение рыночной стоимости ущерба, причиненного муниципальному имуществу в результате пожара</t>
  </si>
  <si>
    <t>2.26</t>
  </si>
  <si>
    <t>Приобретение индивидуальных приборов учета</t>
  </si>
  <si>
    <t>2.27</t>
  </si>
  <si>
    <t>Изготовление актов обследования кадастровым инженером</t>
  </si>
  <si>
    <t>Администрация МО "Приморское городское поселение"</t>
  </si>
  <si>
    <t>Ремонт муниципальных квартир по адресу:   п. Глебычево, ул. Мира, д.5, кв.62; г. Приморск, наб. Гагарина, д. 176, кв. 3</t>
  </si>
  <si>
    <t>Ремонт муниципальных квартир по адресу: дер. Камышовка, ул. Поселковая, д. 2, кв. 1</t>
  </si>
  <si>
    <t>Ремонт муниципальных квартир по адресу:  дер. Камышовка, ул. Тихая, д. 3, кв. 1;    г. Приморск, ул. Комсомольская, д.16, кв. 2; г. Приморск, ул. Железнодорожная, д. 9а кв. 1</t>
  </si>
  <si>
    <t>Ремонт муниципальных квартир по адресу: п. Карасевка, д. 23 кв. 4 ; дер. Камышовка, ул. Лесная, д. 2, кв. 1</t>
  </si>
  <si>
    <t>Ремонт кровли над муниципальным и квартирами по адресу: г. Приморск, ул. Комсомольская, д. 16, кв. 2; г. Приморск, наб. Гагарина, д. 42</t>
  </si>
  <si>
    <t>Замена окон в муниципальных квартирах по адресу: п. Красная Долина, д. 29 кв. 4</t>
  </si>
  <si>
    <t>Замена окон в муниципальных квартирах по адресу: п. Рябово, д. 3 кв. 3</t>
  </si>
  <si>
    <t>Замена внутриквартирной разводки системы канализации в муниципальных квартирах п. Глебычево, ул. Мира д. 4 кв. 92; п. Глебычево, ул. Офицерская д. 5 кв. 50</t>
  </si>
  <si>
    <t>Ремонт муниципальных квартир по адресу:   п. Глебычево, ул. Офицерская, д. 14, кв. 28;   п. Глебычево, ул. Офицерская, д. 10 кв. 66; г. Приморск, ул. Железнодорожная, д. 27, кв. 1; г. Приморск, ул. Гагарина, д. 92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</si>
  <si>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</si>
  <si>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</si>
  <si>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</si>
  <si>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</si>
  <si>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</si>
  <si>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</si>
  <si>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</si>
  <si>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</si>
  <si>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</si>
  <si>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Ремонт муниципальных квартир по адресу:  г. Приморск, ул. Лесная д.28 ; г. Приморск, ул.Комсомольская д. 27 кв. 2; п. Ермилово-городок, д. 5 кв. 23</t>
  </si>
  <si>
    <t>Ремонт кровли над муниципальными квартирами по адресу: г. Приморск,  Морской пер., д. 6 кв. 3, 4</t>
  </si>
  <si>
    <t>Изготовление (восстановление) технических паспортов МКД</t>
  </si>
  <si>
    <t>Обследование многоквартирных домов с использованием инструментального контроля, визуальное обследование жилых помещений</t>
  </si>
  <si>
    <t xml:space="preserve">Ремонт кровли над муниципальными квартирами </t>
  </si>
  <si>
    <t xml:space="preserve">Ремонт хозяйственных и бытовых построек, относящихся к муниципальным квартирам с печным отоплением и без централизованной системы канализации </t>
  </si>
  <si>
    <t>2.25</t>
  </si>
  <si>
    <t>2.37</t>
  </si>
  <si>
    <t>2.38</t>
  </si>
  <si>
    <t>1.        Мероприятия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</si>
  <si>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Ленинградская область, Выборгский район, п. Глебычево, ул. Заводская, д. 34</t>
  </si>
  <si>
    <t>Ленинградская область, Выборгский район, г. Приморск, ул. Железнодорожная, д. 20;</t>
  </si>
  <si>
    <r>
      <t>Ленинградская область, Выборгский район, г. Приморск, ул. Железнодорожная, д. 6</t>
    </r>
    <r>
      <rPr>
        <vertAlign val="superscript"/>
        <sz val="9"/>
        <rFont val="Times New Roman"/>
        <family val="1"/>
      </rPr>
      <t>б</t>
    </r>
  </si>
  <si>
    <t>1. Мероприятия по оказанию поддержки гражданам, пострадавшим в результате пожара муниципального жилищного фонда</t>
  </si>
  <si>
    <t>Реализация мероприятий в рамках подпрограммы "Оказание поддержки гражданам, пострадавшим в результате пожара муниципального жилищного фонда" государственной программы Ленинградской области "Обеспечение качественным жильем граждан на территории Ленинградской области"</t>
  </si>
  <si>
    <t xml:space="preserve">   </t>
  </si>
  <si>
    <t>Приобретение адресных табличек на многоквартирные дома</t>
  </si>
  <si>
    <t>Ленинградская область, Выборгский район, г. Приморск, ул. Железнодорожная, д. 20</t>
  </si>
  <si>
    <t xml:space="preserve">Снос аварийного многоквартирного дома по адресу: </t>
  </si>
  <si>
    <t>Ремонт муниципальных квартир по адресам: Ленинградская область, Выборгский район,  г. Приморск, ул. Железнодорожная, д. 9, кв. 1; г. Приморск, ул. Железнодорожная, д. 27, кв. 1; г. Приморск, ул. Комсомольская, д. 27, кв. 2, п. Глебычево, ул. Офицерская, д. 14 кв. 28</t>
  </si>
  <si>
    <t>Ремонт кровли над муниципальными квартирами по адресам: Ленинградская область, Выборгский район, г. Приморск, ул. Лесная, д. 28; г. Приморск, Выборгское шоссе, д. 37</t>
  </si>
  <si>
    <t>2.39</t>
  </si>
  <si>
    <t>2.40</t>
  </si>
  <si>
    <t>Формирование земельных участков под многоквартирные дома</t>
  </si>
  <si>
    <t>Постановка на государственный кадастровый учет земельных участков под многоквартирными домами</t>
  </si>
  <si>
    <t>2.41</t>
  </si>
  <si>
    <t>2.42</t>
  </si>
  <si>
    <t>Ремонт кровли над муниципальными квартирами по адресам: Ленинградская область, Выборгский район, г. Приморск, Карасевка д.23</t>
  </si>
  <si>
    <t>контракт</t>
  </si>
  <si>
    <t>нмцк</t>
  </si>
  <si>
    <t xml:space="preserve">к муниципальной программе «Обеспечение </t>
  </si>
  <si>
    <t>качественным жильем граждан на территории</t>
  </si>
  <si>
    <t>МО «Приморское городское поселение»</t>
  </si>
  <si>
    <t>2017-2022</t>
  </si>
  <si>
    <t>г. Приморск, Наб. Юрия Гагарина, д. 28</t>
  </si>
  <si>
    <t>Обследование печей и дымоходов в муниципальных квартирах с печным отоплением</t>
  </si>
  <si>
    <t>Ремонт кровли над муниципальными квартирами по адресам: Ленинградская область, Выборгский район, г. Приморск, Наб. Лебедева, д. 3а</t>
  </si>
  <si>
    <t>Ремонт хозяйственных и бытовых построек, относящихся к муниципальным квартирам с печным отоплением и без централизованной системы канализации по адресам: г. Приморск, Приморское шоссе, д. 36 кв. 2 (дровяник); г. Приморск,наб. Гагарина д. 42 кв. 1,2,6,12 (дровяник на 4 квартиры), г. Приморск, Карасевка, д. 23 кв. 4 (туалет); дер. Камышовка, ул. Лесная д. 2 кв. 1 (туалет)</t>
  </si>
  <si>
    <t>Ремонт хозяйственных и бытовых построек, относящихся к муниципальным квартирам с печным отоплением и без централизованной системы канализации по адресам: г. Приморск, ул. Вокзальная, д. 22, кв. 2 (туалет); г. Приморск, ул. Лесная, д. 16, кв. 6 (туалет); г. Приморск, Карасевка,  д. 18, кв. 1 (туалет, дровяник);   п. Глебычево, ул. Заводская, д. 18, кв. 2 (туалет, дровяник); г. Приморск, наб. Гагарина, д.42, кв. 1-4 (туалет); г. Приморск, Выборгское шоссе, д. 47, кв.3 (дровяник)</t>
  </si>
  <si>
    <t>Ремонт муниципальных квартир по адресам: Ленинградская область, Выборгский район,пос. Красная Долина, Центральное шоссе, д. 37, кв. 77, д. 30 кв. 3.</t>
  </si>
  <si>
    <t>2.43</t>
  </si>
  <si>
    <t>2.44</t>
  </si>
  <si>
    <t>2.      Содержание  муниципального жилищного фонда</t>
  </si>
  <si>
    <t>Ремонт хозяйственных и бытовых построек, относящихся к муниципальным квартирам с печным отоплением и без централизованной системы канализации по адресам:  г. Приморск, ул. Комсомольская, д. 16, Приморское шоссе, д. 36</t>
  </si>
  <si>
    <t>Ремонт муниципальных квартир по адресам: Ленинградская область, Выборгский район,  п. Рябово, ул. Малышевская, д. 9, кв. 1; г. Приморск, Выборгское шоссе, д. 10, кв. 1; г. Приморск, Выборгское шоссе, д. 49, кв. 1, дер. Камышовка, ул. Озерная, д. 18, г. Приморск, Интернатский пер., д. 3, кв. 1, г. Приморск, ул. Вокзальная, д. 22</t>
  </si>
  <si>
    <t>от 28 декабря 2019 года  № 1009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</si>
</sst>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0" borderId="0" xfId="0" applyFont="1" applyAlignment="1">
      <alignment/>
    </xf>
    <xf numFmtId="172" fontId="6" fillId="0" borderId="11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26" fillId="0" borderId="0" xfId="0" applyNumberFormat="1" applyFont="1" applyAlignment="1">
      <alignment/>
    </xf>
    <xf numFmtId="172" fontId="2" fillId="0" borderId="11" xfId="0" applyNumberFormat="1" applyFont="1" applyBorder="1" applyAlignment="1">
      <alignment horizontal="right" vertical="center" wrapText="1"/>
    </xf>
    <xf numFmtId="172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2" fontId="2" fillId="0" borderId="12" xfId="0" applyNumberFormat="1" applyFont="1" applyBorder="1" applyAlignment="1">
      <alignment vertical="center" wrapText="1"/>
    </xf>
    <xf numFmtId="172" fontId="2" fillId="0" borderId="13" xfId="0" applyNumberFormat="1" applyFont="1" applyBorder="1" applyAlignment="1">
      <alignment horizontal="right" vertical="top" wrapText="1"/>
    </xf>
    <xf numFmtId="172" fontId="2" fillId="0" borderId="11" xfId="0" applyNumberFormat="1" applyFont="1" applyBorder="1" applyAlignment="1">
      <alignment horizontal="right" vertical="top" wrapText="1"/>
    </xf>
    <xf numFmtId="172" fontId="2" fillId="0" borderId="12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172" fontId="26" fillId="0" borderId="10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172" fontId="26" fillId="0" borderId="12" xfId="0" applyNumberFormat="1" applyFont="1" applyBorder="1" applyAlignment="1">
      <alignment vertical="top" wrapText="1"/>
    </xf>
    <xf numFmtId="0" fontId="27" fillId="0" borderId="0" xfId="0" applyFont="1" applyAlignment="1">
      <alignment wrapText="1"/>
    </xf>
    <xf numFmtId="172" fontId="2" fillId="0" borderId="11" xfId="0" applyNumberFormat="1" applyFont="1" applyBorder="1" applyAlignment="1">
      <alignment vertical="top" wrapText="1"/>
    </xf>
    <xf numFmtId="172" fontId="2" fillId="0" borderId="12" xfId="0" applyNumberFormat="1" applyFont="1" applyBorder="1" applyAlignment="1">
      <alignment vertical="top" wrapText="1"/>
    </xf>
    <xf numFmtId="0" fontId="26" fillId="0" borderId="12" xfId="0" applyFont="1" applyBorder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0" fontId="25" fillId="0" borderId="0" xfId="0" applyFont="1" applyAlignment="1">
      <alignment vertical="center"/>
    </xf>
    <xf numFmtId="0" fontId="2" fillId="0" borderId="12" xfId="0" applyFont="1" applyBorder="1" applyAlignment="1">
      <alignment vertical="top" wrapText="1"/>
    </xf>
    <xf numFmtId="0" fontId="26" fillId="0" borderId="0" xfId="0" applyFont="1" applyAlignment="1">
      <alignment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2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" fillId="0" borderId="19" xfId="0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72" fontId="26" fillId="0" borderId="12" xfId="0" applyNumberFormat="1" applyFont="1" applyBorder="1" applyAlignment="1">
      <alignment/>
    </xf>
    <xf numFmtId="0" fontId="26" fillId="0" borderId="0" xfId="0" applyFont="1" applyFill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3"/>
  <sheetViews>
    <sheetView tabSelected="1" view="pageBreakPreview" zoomScale="110" zoomScaleSheetLayoutView="110" zoomScalePageLayoutView="0" workbookViewId="0" topLeftCell="A1">
      <selection activeCell="E10" sqref="E10"/>
    </sheetView>
  </sheetViews>
  <sheetFormatPr defaultColWidth="9.140625" defaultRowHeight="15"/>
  <cols>
    <col min="1" max="1" width="4.57421875" style="2" customWidth="1"/>
    <col min="2" max="2" width="28.7109375" style="2" customWidth="1"/>
    <col min="3" max="3" width="17.57421875" style="2" customWidth="1"/>
    <col min="4" max="4" width="6.57421875" style="2" customWidth="1"/>
    <col min="5" max="5" width="6.421875" style="2" customWidth="1"/>
    <col min="6" max="6" width="9.421875" style="2" customWidth="1"/>
    <col min="7" max="7" width="8.7109375" style="2" customWidth="1"/>
    <col min="8" max="8" width="9.140625" style="2" customWidth="1"/>
    <col min="9" max="9" width="8.421875" style="2" customWidth="1"/>
    <col min="10" max="10" width="10.8515625" style="2" customWidth="1"/>
    <col min="11" max="11" width="10.57421875" style="2" customWidth="1"/>
    <col min="12" max="12" width="13.00390625" style="2" customWidth="1"/>
    <col min="13" max="18" width="9.140625" style="2" customWidth="1"/>
    <col min="19" max="19" width="49.00390625" style="2" customWidth="1"/>
    <col min="20" max="16384" width="9.140625" style="2" customWidth="1"/>
  </cols>
  <sheetData>
    <row r="1" spans="1:10" ht="15.75">
      <c r="A1" s="134" t="s">
        <v>89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5.75">
      <c r="A2" s="134" t="s">
        <v>146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5.75">
      <c r="A3" s="134" t="s">
        <v>147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5.75">
      <c r="A4" s="134" t="s">
        <v>148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5.75" customHeight="1">
      <c r="A5" s="61"/>
      <c r="B5" s="61"/>
      <c r="C5" s="61"/>
      <c r="D5" s="61"/>
      <c r="E5" s="61"/>
      <c r="F5" s="134" t="s">
        <v>161</v>
      </c>
      <c r="G5" s="134"/>
      <c r="H5" s="134"/>
      <c r="I5" s="134"/>
      <c r="J5" s="134"/>
    </row>
    <row r="6" spans="1:10" ht="15.75">
      <c r="A6" s="135" t="s">
        <v>0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9.25" customHeight="1">
      <c r="A7" s="120" t="s">
        <v>1</v>
      </c>
      <c r="B7" s="120"/>
      <c r="C7" s="120"/>
      <c r="D7" s="120"/>
      <c r="E7" s="120"/>
      <c r="F7" s="120"/>
      <c r="G7" s="120"/>
      <c r="H7" s="120"/>
      <c r="I7" s="120"/>
      <c r="J7" s="120"/>
    </row>
    <row r="8" ht="15">
      <c r="A8" s="3"/>
    </row>
    <row r="9" spans="1:10" s="4" customFormat="1" ht="12">
      <c r="A9" s="123" t="s">
        <v>78</v>
      </c>
      <c r="B9" s="105" t="s">
        <v>2</v>
      </c>
      <c r="C9" s="105" t="s">
        <v>3</v>
      </c>
      <c r="D9" s="105" t="s">
        <v>4</v>
      </c>
      <c r="E9" s="105"/>
      <c r="F9" s="105" t="s">
        <v>5</v>
      </c>
      <c r="G9" s="105" t="s">
        <v>6</v>
      </c>
      <c r="H9" s="105"/>
      <c r="I9" s="105"/>
      <c r="J9" s="105"/>
    </row>
    <row r="10" spans="1:10" s="4" customFormat="1" ht="60">
      <c r="A10" s="124"/>
      <c r="B10" s="105"/>
      <c r="C10" s="105"/>
      <c r="D10" s="43" t="s">
        <v>7</v>
      </c>
      <c r="E10" s="43" t="s">
        <v>8</v>
      </c>
      <c r="F10" s="105"/>
      <c r="G10" s="43" t="s">
        <v>9</v>
      </c>
      <c r="H10" s="43" t="s">
        <v>10</v>
      </c>
      <c r="I10" s="43" t="s">
        <v>11</v>
      </c>
      <c r="J10" s="43" t="s">
        <v>12</v>
      </c>
    </row>
    <row r="11" spans="1:10" s="4" customFormat="1" ht="12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43">
        <v>6</v>
      </c>
      <c r="G11" s="43"/>
      <c r="H11" s="43"/>
      <c r="I11" s="43">
        <v>7</v>
      </c>
      <c r="J11" s="43"/>
    </row>
    <row r="12" spans="1:10" s="4" customFormat="1" ht="12">
      <c r="A12" s="74"/>
      <c r="B12" s="87" t="s">
        <v>13</v>
      </c>
      <c r="C12" s="121" t="s">
        <v>14</v>
      </c>
      <c r="D12" s="89">
        <v>2017</v>
      </c>
      <c r="E12" s="89">
        <v>2022</v>
      </c>
      <c r="F12" s="52">
        <v>2017</v>
      </c>
      <c r="G12" s="5">
        <f aca="true" t="shared" si="0" ref="G12:G17">SUM(H12:J12)</f>
        <v>34359.1</v>
      </c>
      <c r="H12" s="5">
        <f>SUM(H141)</f>
        <v>8451.6</v>
      </c>
      <c r="I12" s="5">
        <f>SUM(I141+I196)</f>
        <v>12133.4</v>
      </c>
      <c r="J12" s="5">
        <f>SUM(J133+J172+J196)</f>
        <v>13774.099999999999</v>
      </c>
    </row>
    <row r="13" spans="1:10" s="4" customFormat="1" ht="12">
      <c r="A13" s="74"/>
      <c r="B13" s="87"/>
      <c r="C13" s="121"/>
      <c r="D13" s="89"/>
      <c r="E13" s="89"/>
      <c r="F13" s="52">
        <v>2018</v>
      </c>
      <c r="G13" s="6">
        <f t="shared" si="0"/>
        <v>9121.4</v>
      </c>
      <c r="H13" s="6"/>
      <c r="I13" s="6"/>
      <c r="J13" s="6">
        <f>SUM(J134+J173)</f>
        <v>9121.4</v>
      </c>
    </row>
    <row r="14" spans="1:10" s="4" customFormat="1" ht="12">
      <c r="A14" s="74"/>
      <c r="B14" s="87"/>
      <c r="C14" s="121"/>
      <c r="D14" s="89"/>
      <c r="E14" s="89"/>
      <c r="F14" s="52">
        <v>2019</v>
      </c>
      <c r="G14" s="6">
        <f t="shared" si="0"/>
        <v>6475.700000000001</v>
      </c>
      <c r="H14" s="6"/>
      <c r="I14" s="6"/>
      <c r="J14" s="6">
        <f>SUM(J135+J174)</f>
        <v>6475.700000000001</v>
      </c>
    </row>
    <row r="15" spans="1:10" s="4" customFormat="1" ht="12">
      <c r="A15" s="74"/>
      <c r="B15" s="87"/>
      <c r="C15" s="121"/>
      <c r="D15" s="89"/>
      <c r="E15" s="89"/>
      <c r="F15" s="52">
        <v>2020</v>
      </c>
      <c r="G15" s="6">
        <f t="shared" si="0"/>
        <v>4740.4</v>
      </c>
      <c r="H15" s="6"/>
      <c r="I15" s="6"/>
      <c r="J15" s="6">
        <f>SUM(J136+J175+J197)</f>
        <v>4740.4</v>
      </c>
    </row>
    <row r="16" spans="1:10" s="4" customFormat="1" ht="12">
      <c r="A16" s="75"/>
      <c r="B16" s="88"/>
      <c r="C16" s="122"/>
      <c r="D16" s="90"/>
      <c r="E16" s="90"/>
      <c r="F16" s="52">
        <v>2021</v>
      </c>
      <c r="G16" s="6">
        <f t="shared" si="0"/>
        <v>5426</v>
      </c>
      <c r="H16" s="6"/>
      <c r="I16" s="6"/>
      <c r="J16" s="6">
        <f>SUM(J137+J176+J198)</f>
        <v>5426</v>
      </c>
    </row>
    <row r="17" spans="1:10" s="4" customFormat="1" ht="12">
      <c r="A17" s="75"/>
      <c r="B17" s="88"/>
      <c r="C17" s="122"/>
      <c r="D17" s="90"/>
      <c r="E17" s="90"/>
      <c r="F17" s="52">
        <v>2022</v>
      </c>
      <c r="G17" s="6">
        <f t="shared" si="0"/>
        <v>8337.6</v>
      </c>
      <c r="H17" s="6"/>
      <c r="I17" s="6"/>
      <c r="J17" s="6">
        <f>SUM(J138+J177+J199)</f>
        <v>8337.6</v>
      </c>
    </row>
    <row r="18" spans="1:10" s="4" customFormat="1" ht="12">
      <c r="A18" s="75"/>
      <c r="B18" s="88"/>
      <c r="C18" s="122"/>
      <c r="D18" s="90"/>
      <c r="E18" s="90"/>
      <c r="F18" s="52" t="s">
        <v>149</v>
      </c>
      <c r="G18" s="7">
        <f>SUM(G12:G17)</f>
        <v>68460.2</v>
      </c>
      <c r="H18" s="7">
        <f>SUM(H12:H17)</f>
        <v>8451.6</v>
      </c>
      <c r="I18" s="7">
        <f>SUM(I12:I17)</f>
        <v>12133.4</v>
      </c>
      <c r="J18" s="7">
        <f>SUM(J12:J17)</f>
        <v>47875.2</v>
      </c>
    </row>
    <row r="19" spans="1:10" s="4" customFormat="1" ht="24.75" customHeight="1">
      <c r="A19" s="100" t="s">
        <v>16</v>
      </c>
      <c r="B19" s="101"/>
      <c r="C19" s="101"/>
      <c r="D19" s="101"/>
      <c r="E19" s="101"/>
      <c r="F19" s="101"/>
      <c r="G19" s="101"/>
      <c r="H19" s="101"/>
      <c r="I19" s="101"/>
      <c r="J19" s="102"/>
    </row>
    <row r="20" spans="1:10" s="4" customFormat="1" ht="12" customHeight="1">
      <c r="A20" s="91" t="s">
        <v>72</v>
      </c>
      <c r="B20" s="92"/>
      <c r="C20" s="92"/>
      <c r="D20" s="92"/>
      <c r="E20" s="93"/>
      <c r="F20" s="8">
        <v>2017</v>
      </c>
      <c r="G20" s="9">
        <f aca="true" t="shared" si="1" ref="G20:G29">SUM(H20:J20)</f>
        <v>6173.4</v>
      </c>
      <c r="H20" s="9"/>
      <c r="I20" s="9"/>
      <c r="J20" s="5">
        <f>SUM(J26+J38+J129)</f>
        <v>6173.4</v>
      </c>
    </row>
    <row r="21" spans="1:12" s="4" customFormat="1" ht="12">
      <c r="A21" s="94"/>
      <c r="B21" s="95"/>
      <c r="C21" s="95"/>
      <c r="D21" s="95"/>
      <c r="E21" s="96"/>
      <c r="F21" s="10">
        <v>2018</v>
      </c>
      <c r="G21" s="11">
        <f t="shared" si="1"/>
        <v>8096.9</v>
      </c>
      <c r="H21" s="11"/>
      <c r="I21" s="11"/>
      <c r="J21" s="6">
        <f>SUM(J27+J39)</f>
        <v>8096.9</v>
      </c>
      <c r="L21" s="12"/>
    </row>
    <row r="22" spans="1:10" s="4" customFormat="1" ht="12">
      <c r="A22" s="94"/>
      <c r="B22" s="95"/>
      <c r="C22" s="95"/>
      <c r="D22" s="95"/>
      <c r="E22" s="96"/>
      <c r="F22" s="10">
        <v>2019</v>
      </c>
      <c r="G22" s="11">
        <f t="shared" si="1"/>
        <v>6376.700000000001</v>
      </c>
      <c r="H22" s="11"/>
      <c r="I22" s="11"/>
      <c r="J22" s="6">
        <f>SUM(J28+J40+J130)</f>
        <v>6376.700000000001</v>
      </c>
    </row>
    <row r="23" spans="1:10" s="4" customFormat="1" ht="12">
      <c r="A23" s="94"/>
      <c r="B23" s="95"/>
      <c r="C23" s="95"/>
      <c r="D23" s="95"/>
      <c r="E23" s="96"/>
      <c r="F23" s="10">
        <v>2020</v>
      </c>
      <c r="G23" s="11">
        <f t="shared" si="1"/>
        <v>4572.5</v>
      </c>
      <c r="H23" s="11"/>
      <c r="I23" s="11"/>
      <c r="J23" s="6">
        <f>SUM(J29+J41)</f>
        <v>4572.5</v>
      </c>
    </row>
    <row r="24" spans="1:10" s="4" customFormat="1" ht="12">
      <c r="A24" s="94"/>
      <c r="B24" s="95"/>
      <c r="C24" s="95"/>
      <c r="D24" s="95"/>
      <c r="E24" s="96"/>
      <c r="F24" s="10">
        <v>2021</v>
      </c>
      <c r="G24" s="11">
        <f>SUM(H24:J24)</f>
        <v>4929.5</v>
      </c>
      <c r="H24" s="11"/>
      <c r="I24" s="11"/>
      <c r="J24" s="6">
        <f>SUM(J30+J42)</f>
        <v>4929.5</v>
      </c>
    </row>
    <row r="25" spans="1:10" s="4" customFormat="1" ht="12">
      <c r="A25" s="97"/>
      <c r="B25" s="98"/>
      <c r="C25" s="98"/>
      <c r="D25" s="98"/>
      <c r="E25" s="99"/>
      <c r="F25" s="67">
        <v>2022</v>
      </c>
      <c r="G25" s="68">
        <f>SUM(H25:J25)</f>
        <v>5979.1</v>
      </c>
      <c r="H25" s="68"/>
      <c r="I25" s="68"/>
      <c r="J25" s="7">
        <f>SUM(J31+J43)</f>
        <v>5979.1</v>
      </c>
    </row>
    <row r="26" spans="1:10" s="4" customFormat="1" ht="12" customHeight="1">
      <c r="A26" s="110" t="s">
        <v>73</v>
      </c>
      <c r="B26" s="111"/>
      <c r="C26" s="111"/>
      <c r="D26" s="111"/>
      <c r="E26" s="112"/>
      <c r="F26" s="50">
        <v>2017</v>
      </c>
      <c r="G26" s="13">
        <f t="shared" si="1"/>
        <v>2329</v>
      </c>
      <c r="H26" s="14"/>
      <c r="I26" s="14"/>
      <c r="J26" s="13">
        <f aca="true" t="shared" si="2" ref="J26:J31">SUM(J32)</f>
        <v>2329</v>
      </c>
    </row>
    <row r="27" spans="1:10" s="4" customFormat="1" ht="12" customHeight="1">
      <c r="A27" s="113"/>
      <c r="B27" s="114"/>
      <c r="C27" s="114"/>
      <c r="D27" s="114"/>
      <c r="E27" s="115"/>
      <c r="F27" s="15">
        <v>2018</v>
      </c>
      <c r="G27" s="1">
        <f t="shared" si="1"/>
        <v>3404</v>
      </c>
      <c r="H27" s="16"/>
      <c r="I27" s="16"/>
      <c r="J27" s="1">
        <f t="shared" si="2"/>
        <v>3404</v>
      </c>
    </row>
    <row r="28" spans="1:10" s="4" customFormat="1" ht="12" customHeight="1">
      <c r="A28" s="113"/>
      <c r="B28" s="114"/>
      <c r="C28" s="114"/>
      <c r="D28" s="114"/>
      <c r="E28" s="115"/>
      <c r="F28" s="15">
        <v>2019</v>
      </c>
      <c r="G28" s="1">
        <f t="shared" si="1"/>
        <v>3558.1000000000004</v>
      </c>
      <c r="H28" s="16"/>
      <c r="I28" s="16"/>
      <c r="J28" s="1">
        <f t="shared" si="2"/>
        <v>3558.1000000000004</v>
      </c>
    </row>
    <row r="29" spans="1:10" s="4" customFormat="1" ht="12" customHeight="1">
      <c r="A29" s="113"/>
      <c r="B29" s="114"/>
      <c r="C29" s="114"/>
      <c r="D29" s="114"/>
      <c r="E29" s="115"/>
      <c r="F29" s="15">
        <v>2020</v>
      </c>
      <c r="G29" s="1">
        <f t="shared" si="1"/>
        <v>3558.1000000000004</v>
      </c>
      <c r="H29" s="16"/>
      <c r="I29" s="16"/>
      <c r="J29" s="1">
        <f t="shared" si="2"/>
        <v>3558.1000000000004</v>
      </c>
    </row>
    <row r="30" spans="1:10" s="4" customFormat="1" ht="12" customHeight="1">
      <c r="A30" s="113"/>
      <c r="B30" s="114"/>
      <c r="C30" s="114"/>
      <c r="D30" s="114"/>
      <c r="E30" s="115"/>
      <c r="F30" s="15">
        <v>2021</v>
      </c>
      <c r="G30" s="1">
        <f>SUM(H30:J30)</f>
        <v>3558.1000000000004</v>
      </c>
      <c r="H30" s="16"/>
      <c r="I30" s="16"/>
      <c r="J30" s="1">
        <f t="shared" si="2"/>
        <v>3558.1000000000004</v>
      </c>
    </row>
    <row r="31" spans="1:10" s="4" customFormat="1" ht="12" customHeight="1">
      <c r="A31" s="116"/>
      <c r="B31" s="117"/>
      <c r="C31" s="117"/>
      <c r="D31" s="117"/>
      <c r="E31" s="118"/>
      <c r="F31" s="51">
        <v>2022</v>
      </c>
      <c r="G31" s="17">
        <f>SUM(H31:J31)</f>
        <v>3558.1000000000004</v>
      </c>
      <c r="H31" s="18"/>
      <c r="I31" s="18"/>
      <c r="J31" s="17">
        <f t="shared" si="2"/>
        <v>3558.1000000000004</v>
      </c>
    </row>
    <row r="32" spans="1:10" s="4" customFormat="1" ht="12">
      <c r="A32" s="103" t="s">
        <v>42</v>
      </c>
      <c r="B32" s="77" t="s">
        <v>17</v>
      </c>
      <c r="C32" s="106" t="s">
        <v>14</v>
      </c>
      <c r="D32" s="74">
        <v>2017</v>
      </c>
      <c r="E32" s="74">
        <v>2022</v>
      </c>
      <c r="F32" s="50">
        <v>2022</v>
      </c>
      <c r="G32" s="13">
        <f aca="true" t="shared" si="3" ref="G32:G41">SUM(H32:J32)</f>
        <v>2329</v>
      </c>
      <c r="H32" s="14"/>
      <c r="I32" s="14"/>
      <c r="J32" s="13">
        <f>2306+23</f>
        <v>2329</v>
      </c>
    </row>
    <row r="33" spans="1:10" s="4" customFormat="1" ht="12">
      <c r="A33" s="103"/>
      <c r="B33" s="77"/>
      <c r="C33" s="106"/>
      <c r="D33" s="74"/>
      <c r="E33" s="74"/>
      <c r="F33" s="15">
        <v>2018</v>
      </c>
      <c r="G33" s="1">
        <f t="shared" si="3"/>
        <v>3404</v>
      </c>
      <c r="H33" s="16"/>
      <c r="I33" s="16"/>
      <c r="J33" s="1">
        <f>2345+560+482+17</f>
        <v>3404</v>
      </c>
    </row>
    <row r="34" spans="1:10" s="4" customFormat="1" ht="12">
      <c r="A34" s="103"/>
      <c r="B34" s="77"/>
      <c r="C34" s="106"/>
      <c r="D34" s="74"/>
      <c r="E34" s="74"/>
      <c r="F34" s="15">
        <v>2019</v>
      </c>
      <c r="G34" s="1">
        <f t="shared" si="3"/>
        <v>3558.1000000000004</v>
      </c>
      <c r="H34" s="16"/>
      <c r="I34" s="16"/>
      <c r="J34" s="1">
        <f>2746.3+811.8</f>
        <v>3558.1000000000004</v>
      </c>
    </row>
    <row r="35" spans="1:10" s="4" customFormat="1" ht="12">
      <c r="A35" s="103"/>
      <c r="B35" s="77"/>
      <c r="C35" s="106"/>
      <c r="D35" s="74"/>
      <c r="E35" s="74"/>
      <c r="F35" s="15">
        <v>2020</v>
      </c>
      <c r="G35" s="1">
        <f>SUM(H35:J35)</f>
        <v>3558.1000000000004</v>
      </c>
      <c r="H35" s="16"/>
      <c r="I35" s="16"/>
      <c r="J35" s="1">
        <f>2746.3+811.8</f>
        <v>3558.1000000000004</v>
      </c>
    </row>
    <row r="36" spans="1:10" s="4" customFormat="1" ht="12">
      <c r="A36" s="103"/>
      <c r="B36" s="77"/>
      <c r="C36" s="106"/>
      <c r="D36" s="74"/>
      <c r="E36" s="74"/>
      <c r="F36" s="15">
        <v>2021</v>
      </c>
      <c r="G36" s="1">
        <f>SUM(H36:J36)</f>
        <v>3558.1000000000004</v>
      </c>
      <c r="H36" s="16"/>
      <c r="I36" s="16"/>
      <c r="J36" s="1">
        <f>2746.3+811.8</f>
        <v>3558.1000000000004</v>
      </c>
    </row>
    <row r="37" spans="1:10" s="4" customFormat="1" ht="12">
      <c r="A37" s="103"/>
      <c r="B37" s="77"/>
      <c r="C37" s="106"/>
      <c r="D37" s="74"/>
      <c r="E37" s="74"/>
      <c r="F37" s="51">
        <v>2022</v>
      </c>
      <c r="G37" s="17">
        <f>SUM(H37:J37)</f>
        <v>3558.1000000000004</v>
      </c>
      <c r="H37" s="18"/>
      <c r="I37" s="18"/>
      <c r="J37" s="17">
        <f>2746.3+811.8</f>
        <v>3558.1000000000004</v>
      </c>
    </row>
    <row r="38" spans="1:10" s="4" customFormat="1" ht="15" customHeight="1">
      <c r="A38" s="110" t="s">
        <v>74</v>
      </c>
      <c r="B38" s="111"/>
      <c r="C38" s="111"/>
      <c r="D38" s="111"/>
      <c r="E38" s="111"/>
      <c r="F38" s="50">
        <v>2017</v>
      </c>
      <c r="G38" s="13">
        <f t="shared" si="3"/>
        <v>3335.6999999999994</v>
      </c>
      <c r="H38" s="14"/>
      <c r="I38" s="14"/>
      <c r="J38" s="13">
        <f>SUM(J44+J48+J49+J50+J51+J52+J53+J54+J55+J56+J57+J58+J89+J98+J103+J109+J124)</f>
        <v>3335.6999999999994</v>
      </c>
    </row>
    <row r="39" spans="1:10" s="4" customFormat="1" ht="12">
      <c r="A39" s="113"/>
      <c r="B39" s="114"/>
      <c r="C39" s="114"/>
      <c r="D39" s="114"/>
      <c r="E39" s="114"/>
      <c r="F39" s="15">
        <v>2018</v>
      </c>
      <c r="G39" s="1">
        <f t="shared" si="3"/>
        <v>4692.9</v>
      </c>
      <c r="H39" s="16"/>
      <c r="I39" s="16"/>
      <c r="J39" s="1">
        <f>SUM(J59+J60+J61+J62+J65+J63+J64+J66+J67+J68+J69+J70+J90+J99+J104+J110+J115+J117)</f>
        <v>4692.9</v>
      </c>
    </row>
    <row r="40" spans="1:10" s="4" customFormat="1" ht="12">
      <c r="A40" s="113"/>
      <c r="B40" s="114"/>
      <c r="C40" s="114"/>
      <c r="D40" s="114"/>
      <c r="E40" s="114"/>
      <c r="F40" s="15">
        <v>2019</v>
      </c>
      <c r="G40" s="1">
        <f t="shared" si="3"/>
        <v>2818.6000000000004</v>
      </c>
      <c r="H40" s="16"/>
      <c r="I40" s="16"/>
      <c r="J40" s="1">
        <f>SUM(J71+J73+J75+J91+J105+J111+J118+J120+J122+J74+J72)</f>
        <v>2818.6000000000004</v>
      </c>
    </row>
    <row r="41" spans="1:10" s="4" customFormat="1" ht="12">
      <c r="A41" s="113"/>
      <c r="B41" s="114"/>
      <c r="C41" s="114"/>
      <c r="D41" s="114"/>
      <c r="E41" s="114"/>
      <c r="F41" s="15">
        <v>2020</v>
      </c>
      <c r="G41" s="1">
        <f t="shared" si="3"/>
        <v>1014.4</v>
      </c>
      <c r="H41" s="16"/>
      <c r="I41" s="16"/>
      <c r="J41" s="1">
        <f>SUM(J45+J76+J77+J78+J92+J95+J100+J106+J112+J126)</f>
        <v>1014.4</v>
      </c>
    </row>
    <row r="42" spans="1:10" s="4" customFormat="1" ht="12">
      <c r="A42" s="113"/>
      <c r="B42" s="114"/>
      <c r="C42" s="114"/>
      <c r="D42" s="114"/>
      <c r="E42" s="114"/>
      <c r="F42" s="15">
        <v>2021</v>
      </c>
      <c r="G42" s="1">
        <f aca="true" t="shared" si="4" ref="G42:G48">SUM(H42:J42)</f>
        <v>1371.4</v>
      </c>
      <c r="H42" s="16"/>
      <c r="I42" s="16"/>
      <c r="J42" s="1">
        <f>SUM(J46+J79+J82+J85+J93+J96+J101+J107+J113)</f>
        <v>1371.4</v>
      </c>
    </row>
    <row r="43" spans="1:10" s="4" customFormat="1" ht="12" customHeight="1">
      <c r="A43" s="116"/>
      <c r="B43" s="117"/>
      <c r="C43" s="117"/>
      <c r="D43" s="117"/>
      <c r="E43" s="117"/>
      <c r="F43" s="51">
        <v>2022</v>
      </c>
      <c r="G43" s="17">
        <f t="shared" si="4"/>
        <v>2421</v>
      </c>
      <c r="H43" s="18"/>
      <c r="I43" s="18"/>
      <c r="J43" s="17">
        <f>SUM(J47+J80+J83+J86+J94+J102+J97+J108+J114)</f>
        <v>2421</v>
      </c>
    </row>
    <row r="44" spans="1:10" s="4" customFormat="1" ht="12">
      <c r="A44" s="103" t="s">
        <v>43</v>
      </c>
      <c r="B44" s="77" t="s">
        <v>18</v>
      </c>
      <c r="C44" s="106" t="s">
        <v>19</v>
      </c>
      <c r="D44" s="74">
        <v>2017</v>
      </c>
      <c r="E44" s="74">
        <v>2022</v>
      </c>
      <c r="F44" s="50">
        <v>2017</v>
      </c>
      <c r="G44" s="13">
        <f t="shared" si="4"/>
        <v>379.4</v>
      </c>
      <c r="H44" s="14"/>
      <c r="I44" s="14"/>
      <c r="J44" s="13">
        <v>379.4</v>
      </c>
    </row>
    <row r="45" spans="1:10" s="4" customFormat="1" ht="12">
      <c r="A45" s="103"/>
      <c r="B45" s="77"/>
      <c r="C45" s="106"/>
      <c r="D45" s="74"/>
      <c r="E45" s="74"/>
      <c r="F45" s="15">
        <v>2020</v>
      </c>
      <c r="G45" s="1">
        <f t="shared" si="4"/>
        <v>379.4</v>
      </c>
      <c r="H45" s="16"/>
      <c r="I45" s="16"/>
      <c r="J45" s="1">
        <v>379.4</v>
      </c>
    </row>
    <row r="46" spans="1:10" s="4" customFormat="1" ht="12">
      <c r="A46" s="103"/>
      <c r="B46" s="77"/>
      <c r="C46" s="106"/>
      <c r="D46" s="74"/>
      <c r="E46" s="74"/>
      <c r="F46" s="15">
        <v>2021</v>
      </c>
      <c r="G46" s="1">
        <f t="shared" si="4"/>
        <v>379.4</v>
      </c>
      <c r="H46" s="16"/>
      <c r="I46" s="16"/>
      <c r="J46" s="1">
        <v>379.4</v>
      </c>
    </row>
    <row r="47" spans="1:10" s="4" customFormat="1" ht="12">
      <c r="A47" s="103"/>
      <c r="B47" s="77"/>
      <c r="C47" s="106"/>
      <c r="D47" s="74"/>
      <c r="E47" s="74"/>
      <c r="F47" s="51">
        <v>2022</v>
      </c>
      <c r="G47" s="17">
        <f t="shared" si="4"/>
        <v>379.4</v>
      </c>
      <c r="H47" s="18"/>
      <c r="I47" s="18"/>
      <c r="J47" s="17">
        <v>379.4</v>
      </c>
    </row>
    <row r="48" spans="1:10" s="4" customFormat="1" ht="36">
      <c r="A48" s="38" t="s">
        <v>44</v>
      </c>
      <c r="B48" s="39" t="s">
        <v>80</v>
      </c>
      <c r="C48" s="39" t="s">
        <v>19</v>
      </c>
      <c r="D48" s="40">
        <v>2017</v>
      </c>
      <c r="E48" s="40">
        <v>2017</v>
      </c>
      <c r="F48" s="40">
        <v>2017</v>
      </c>
      <c r="G48" s="19">
        <f t="shared" si="4"/>
        <v>435.5</v>
      </c>
      <c r="H48" s="19"/>
      <c r="I48" s="19"/>
      <c r="J48" s="19">
        <v>435.5</v>
      </c>
    </row>
    <row r="49" spans="1:10" s="4" customFormat="1" ht="36">
      <c r="A49" s="38" t="s">
        <v>45</v>
      </c>
      <c r="B49" s="39" t="s">
        <v>81</v>
      </c>
      <c r="C49" s="39" t="s">
        <v>19</v>
      </c>
      <c r="D49" s="40">
        <v>2017</v>
      </c>
      <c r="E49" s="40">
        <v>2017</v>
      </c>
      <c r="F49" s="40">
        <v>2017</v>
      </c>
      <c r="G49" s="19">
        <f aca="true" t="shared" si="5" ref="G49:G55">SUM(H49:J49)</f>
        <v>277</v>
      </c>
      <c r="H49" s="19"/>
      <c r="I49" s="19"/>
      <c r="J49" s="19">
        <v>277</v>
      </c>
    </row>
    <row r="50" spans="1:10" s="4" customFormat="1" ht="36">
      <c r="A50" s="38" t="s">
        <v>46</v>
      </c>
      <c r="B50" s="39" t="s">
        <v>82</v>
      </c>
      <c r="C50" s="39" t="s">
        <v>19</v>
      </c>
      <c r="D50" s="40">
        <v>2017</v>
      </c>
      <c r="E50" s="40">
        <v>2017</v>
      </c>
      <c r="F50" s="40">
        <v>2017</v>
      </c>
      <c r="G50" s="19">
        <f t="shared" si="5"/>
        <v>248.8</v>
      </c>
      <c r="H50" s="19"/>
      <c r="I50" s="19"/>
      <c r="J50" s="19">
        <v>248.8</v>
      </c>
    </row>
    <row r="51" spans="1:10" s="4" customFormat="1" ht="36">
      <c r="A51" s="38" t="s">
        <v>47</v>
      </c>
      <c r="B51" s="39" t="s">
        <v>83</v>
      </c>
      <c r="C51" s="39" t="s">
        <v>19</v>
      </c>
      <c r="D51" s="40">
        <v>2017</v>
      </c>
      <c r="E51" s="40">
        <v>2017</v>
      </c>
      <c r="F51" s="40">
        <v>2017</v>
      </c>
      <c r="G51" s="19">
        <f t="shared" si="5"/>
        <v>51.8</v>
      </c>
      <c r="H51" s="19"/>
      <c r="I51" s="19"/>
      <c r="J51" s="19">
        <v>51.8</v>
      </c>
    </row>
    <row r="52" spans="1:10" s="4" customFormat="1" ht="36">
      <c r="A52" s="38" t="s">
        <v>48</v>
      </c>
      <c r="B52" s="39" t="s">
        <v>84</v>
      </c>
      <c r="C52" s="39" t="s">
        <v>20</v>
      </c>
      <c r="D52" s="40">
        <v>2017</v>
      </c>
      <c r="E52" s="40">
        <v>2017</v>
      </c>
      <c r="F52" s="40">
        <v>2017</v>
      </c>
      <c r="G52" s="19">
        <f t="shared" si="5"/>
        <v>99.1</v>
      </c>
      <c r="H52" s="19"/>
      <c r="I52" s="19"/>
      <c r="J52" s="19">
        <v>99.1</v>
      </c>
    </row>
    <row r="53" spans="1:10" s="4" customFormat="1" ht="36">
      <c r="A53" s="38" t="s">
        <v>49</v>
      </c>
      <c r="B53" s="39" t="s">
        <v>52</v>
      </c>
      <c r="C53" s="39" t="s">
        <v>19</v>
      </c>
      <c r="D53" s="40">
        <v>2017</v>
      </c>
      <c r="E53" s="40">
        <v>2017</v>
      </c>
      <c r="F53" s="40">
        <v>2017</v>
      </c>
      <c r="G53" s="19">
        <f t="shared" si="5"/>
        <v>298.1</v>
      </c>
      <c r="H53" s="19"/>
      <c r="I53" s="19"/>
      <c r="J53" s="19">
        <v>298.1</v>
      </c>
    </row>
    <row r="54" spans="1:10" s="4" customFormat="1" ht="36">
      <c r="A54" s="38" t="s">
        <v>50</v>
      </c>
      <c r="B54" s="39" t="s">
        <v>21</v>
      </c>
      <c r="C54" s="39" t="s">
        <v>19</v>
      </c>
      <c r="D54" s="40">
        <v>2017</v>
      </c>
      <c r="E54" s="40">
        <v>2017</v>
      </c>
      <c r="F54" s="40">
        <v>2017</v>
      </c>
      <c r="G54" s="19">
        <f t="shared" si="5"/>
        <v>369.2</v>
      </c>
      <c r="H54" s="19"/>
      <c r="I54" s="19"/>
      <c r="J54" s="19">
        <v>369.2</v>
      </c>
    </row>
    <row r="55" spans="1:10" s="4" customFormat="1" ht="98.25" customHeight="1">
      <c r="A55" s="38" t="s">
        <v>51</v>
      </c>
      <c r="B55" s="39" t="s">
        <v>85</v>
      </c>
      <c r="C55" s="39" t="s">
        <v>14</v>
      </c>
      <c r="D55" s="40">
        <v>2017</v>
      </c>
      <c r="E55" s="40">
        <v>2017</v>
      </c>
      <c r="F55" s="40">
        <v>2017</v>
      </c>
      <c r="G55" s="19">
        <f t="shared" si="5"/>
        <v>320.4</v>
      </c>
      <c r="H55" s="19"/>
      <c r="I55" s="19"/>
      <c r="J55" s="19">
        <v>320.4</v>
      </c>
    </row>
    <row r="56" spans="1:10" s="4" customFormat="1" ht="38.25" customHeight="1">
      <c r="A56" s="38" t="s">
        <v>53</v>
      </c>
      <c r="B56" s="39" t="s">
        <v>86</v>
      </c>
      <c r="C56" s="39" t="s">
        <v>19</v>
      </c>
      <c r="D56" s="40">
        <v>2017</v>
      </c>
      <c r="E56" s="40">
        <v>2017</v>
      </c>
      <c r="F56" s="40">
        <v>2017</v>
      </c>
      <c r="G56" s="19">
        <f aca="true" t="shared" si="6" ref="G56:G69">SUM(H56:J56)</f>
        <v>145.1</v>
      </c>
      <c r="H56" s="19"/>
      <c r="I56" s="19" t="s">
        <v>15</v>
      </c>
      <c r="J56" s="19">
        <v>145.1</v>
      </c>
    </row>
    <row r="57" spans="1:10" s="4" customFormat="1" ht="48.75" customHeight="1">
      <c r="A57" s="38" t="s">
        <v>54</v>
      </c>
      <c r="B57" s="39" t="s">
        <v>88</v>
      </c>
      <c r="C57" s="39" t="s">
        <v>19</v>
      </c>
      <c r="D57" s="40">
        <v>2017</v>
      </c>
      <c r="E57" s="40">
        <v>2017</v>
      </c>
      <c r="F57" s="40">
        <v>2017</v>
      </c>
      <c r="G57" s="19">
        <f t="shared" si="6"/>
        <v>119.5</v>
      </c>
      <c r="H57" s="19"/>
      <c r="I57" s="19"/>
      <c r="J57" s="19">
        <v>119.5</v>
      </c>
    </row>
    <row r="58" spans="1:10" s="4" customFormat="1" ht="36">
      <c r="A58" s="38" t="s">
        <v>55</v>
      </c>
      <c r="B58" s="39" t="s">
        <v>87</v>
      </c>
      <c r="C58" s="39" t="s">
        <v>19</v>
      </c>
      <c r="D58" s="40">
        <v>2017</v>
      </c>
      <c r="E58" s="40">
        <v>2017</v>
      </c>
      <c r="F58" s="47">
        <v>2017</v>
      </c>
      <c r="G58" s="19">
        <f t="shared" si="6"/>
        <v>319</v>
      </c>
      <c r="H58" s="19"/>
      <c r="I58" s="19"/>
      <c r="J58" s="19">
        <v>319</v>
      </c>
    </row>
    <row r="59" spans="1:19" s="4" customFormat="1" ht="50.25" customHeight="1">
      <c r="A59" s="38" t="s">
        <v>56</v>
      </c>
      <c r="B59" s="39" t="s">
        <v>98</v>
      </c>
      <c r="C59" s="39" t="s">
        <v>14</v>
      </c>
      <c r="D59" s="40">
        <v>2018</v>
      </c>
      <c r="E59" s="40">
        <v>2018</v>
      </c>
      <c r="F59" s="41">
        <v>2018</v>
      </c>
      <c r="G59" s="19">
        <f t="shared" si="6"/>
        <v>900.5</v>
      </c>
      <c r="H59" s="19"/>
      <c r="I59" s="19"/>
      <c r="J59" s="19">
        <v>900.5</v>
      </c>
      <c r="K59" s="55"/>
      <c r="S59" s="42"/>
    </row>
    <row r="60" spans="1:19" s="4" customFormat="1" ht="36.75" customHeight="1">
      <c r="A60" s="38" t="s">
        <v>57</v>
      </c>
      <c r="B60" s="39" t="s">
        <v>99</v>
      </c>
      <c r="C60" s="39" t="s">
        <v>14</v>
      </c>
      <c r="D60" s="40">
        <v>2018</v>
      </c>
      <c r="E60" s="40">
        <v>2018</v>
      </c>
      <c r="F60" s="41">
        <v>2018</v>
      </c>
      <c r="G60" s="19">
        <f t="shared" si="6"/>
        <v>314</v>
      </c>
      <c r="H60" s="19"/>
      <c r="I60" s="19"/>
      <c r="J60" s="19">
        <v>314</v>
      </c>
      <c r="K60" s="56"/>
      <c r="S60" s="42"/>
    </row>
    <row r="61" spans="1:19" s="4" customFormat="1" ht="61.5" customHeight="1">
      <c r="A61" s="38" t="s">
        <v>58</v>
      </c>
      <c r="B61" s="39" t="s">
        <v>100</v>
      </c>
      <c r="C61" s="39" t="s">
        <v>14</v>
      </c>
      <c r="D61" s="40">
        <v>2018</v>
      </c>
      <c r="E61" s="40">
        <v>2018</v>
      </c>
      <c r="F61" s="41">
        <v>2018</v>
      </c>
      <c r="G61" s="19">
        <f t="shared" si="6"/>
        <v>550.5</v>
      </c>
      <c r="H61" s="19"/>
      <c r="I61" s="19"/>
      <c r="J61" s="19">
        <f>545.1+5+0.4</f>
        <v>550.5</v>
      </c>
      <c r="K61" s="56"/>
      <c r="S61" s="42"/>
    </row>
    <row r="62" spans="1:19" s="4" customFormat="1" ht="36.75" customHeight="1">
      <c r="A62" s="38" t="s">
        <v>59</v>
      </c>
      <c r="B62" s="39" t="s">
        <v>101</v>
      </c>
      <c r="C62" s="39" t="s">
        <v>14</v>
      </c>
      <c r="D62" s="40">
        <v>2018</v>
      </c>
      <c r="E62" s="40">
        <v>2018</v>
      </c>
      <c r="F62" s="41">
        <v>2018</v>
      </c>
      <c r="G62" s="19">
        <f t="shared" si="6"/>
        <v>759.8</v>
      </c>
      <c r="H62" s="19" t="s">
        <v>131</v>
      </c>
      <c r="I62" s="19"/>
      <c r="J62" s="19">
        <v>759.8</v>
      </c>
      <c r="K62" s="56"/>
      <c r="S62" s="42"/>
    </row>
    <row r="63" spans="1:19" s="4" customFormat="1" ht="48.75" customHeight="1">
      <c r="A63" s="38" t="s">
        <v>60</v>
      </c>
      <c r="B63" s="39" t="s">
        <v>116</v>
      </c>
      <c r="C63" s="39" t="s">
        <v>14</v>
      </c>
      <c r="D63" s="40">
        <v>2018</v>
      </c>
      <c r="E63" s="40">
        <v>2018</v>
      </c>
      <c r="F63" s="41">
        <v>2018</v>
      </c>
      <c r="G63" s="19">
        <f t="shared" si="6"/>
        <v>60.2</v>
      </c>
      <c r="H63" s="19"/>
      <c r="I63" s="19"/>
      <c r="J63" s="19">
        <v>60.2</v>
      </c>
      <c r="K63" s="55"/>
      <c r="S63" s="42"/>
    </row>
    <row r="64" spans="1:19" s="4" customFormat="1" ht="73.5" customHeight="1">
      <c r="A64" s="38" t="s">
        <v>61</v>
      </c>
      <c r="B64" s="39" t="s">
        <v>106</v>
      </c>
      <c r="C64" s="39" t="s">
        <v>14</v>
      </c>
      <c r="D64" s="40">
        <v>2018</v>
      </c>
      <c r="E64" s="40">
        <v>2018</v>
      </c>
      <c r="F64" s="41">
        <v>2018</v>
      </c>
      <c r="G64" s="19">
        <f t="shared" si="6"/>
        <v>75.3</v>
      </c>
      <c r="H64" s="19"/>
      <c r="I64" s="19"/>
      <c r="J64" s="19">
        <v>75.3</v>
      </c>
      <c r="K64" s="56"/>
      <c r="S64" s="42"/>
    </row>
    <row r="65" spans="1:10" s="4" customFormat="1" ht="63" customHeight="1">
      <c r="A65" s="38" t="s">
        <v>62</v>
      </c>
      <c r="B65" s="39" t="s">
        <v>105</v>
      </c>
      <c r="C65" s="39" t="s">
        <v>19</v>
      </c>
      <c r="D65" s="40">
        <v>2018</v>
      </c>
      <c r="E65" s="40">
        <v>2018</v>
      </c>
      <c r="F65" s="40">
        <v>2018</v>
      </c>
      <c r="G65" s="19">
        <f t="shared" si="6"/>
        <v>17.1</v>
      </c>
      <c r="H65" s="19"/>
      <c r="I65" s="19"/>
      <c r="J65" s="19">
        <v>17.1</v>
      </c>
    </row>
    <row r="66" spans="1:19" s="4" customFormat="1" ht="36.75" customHeight="1">
      <c r="A66" s="38" t="s">
        <v>63</v>
      </c>
      <c r="B66" s="39" t="s">
        <v>117</v>
      </c>
      <c r="C66" s="48" t="s">
        <v>14</v>
      </c>
      <c r="D66" s="40">
        <v>2018</v>
      </c>
      <c r="E66" s="40">
        <v>2018</v>
      </c>
      <c r="F66" s="40">
        <v>2018</v>
      </c>
      <c r="G66" s="19">
        <f t="shared" si="6"/>
        <v>420.7</v>
      </c>
      <c r="H66" s="19"/>
      <c r="I66" s="19"/>
      <c r="J66" s="19">
        <v>420.7</v>
      </c>
      <c r="S66" s="104"/>
    </row>
    <row r="67" spans="1:19" s="4" customFormat="1" ht="51" customHeight="1">
      <c r="A67" s="38" t="s">
        <v>64</v>
      </c>
      <c r="B67" s="39" t="s">
        <v>102</v>
      </c>
      <c r="C67" s="39" t="s">
        <v>14</v>
      </c>
      <c r="D67" s="40">
        <v>2018</v>
      </c>
      <c r="E67" s="40">
        <v>2018</v>
      </c>
      <c r="F67" s="40">
        <v>2018</v>
      </c>
      <c r="G67" s="19">
        <f t="shared" si="6"/>
        <v>491.1</v>
      </c>
      <c r="H67" s="19"/>
      <c r="I67" s="19"/>
      <c r="J67" s="19">
        <v>491.1</v>
      </c>
      <c r="S67" s="104"/>
    </row>
    <row r="68" spans="1:11" s="4" customFormat="1" ht="37.5" customHeight="1">
      <c r="A68" s="38" t="s">
        <v>65</v>
      </c>
      <c r="B68" s="39" t="s">
        <v>103</v>
      </c>
      <c r="C68" s="39" t="s">
        <v>19</v>
      </c>
      <c r="D68" s="40">
        <v>2018</v>
      </c>
      <c r="E68" s="40">
        <v>2018</v>
      </c>
      <c r="F68" s="40">
        <v>2018</v>
      </c>
      <c r="G68" s="19">
        <f t="shared" si="6"/>
        <v>71.4</v>
      </c>
      <c r="H68" s="19"/>
      <c r="I68" s="19"/>
      <c r="J68" s="19">
        <v>71.4</v>
      </c>
      <c r="K68" s="12"/>
    </row>
    <row r="69" spans="1:10" s="4" customFormat="1" ht="36.75" customHeight="1">
      <c r="A69" s="38" t="s">
        <v>66</v>
      </c>
      <c r="B69" s="39" t="s">
        <v>104</v>
      </c>
      <c r="C69" s="39" t="s">
        <v>19</v>
      </c>
      <c r="D69" s="40">
        <v>2018</v>
      </c>
      <c r="E69" s="40">
        <v>2018</v>
      </c>
      <c r="F69" s="40">
        <v>2018</v>
      </c>
      <c r="G69" s="19">
        <f t="shared" si="6"/>
        <v>51.5</v>
      </c>
      <c r="H69" s="19"/>
      <c r="I69" s="19"/>
      <c r="J69" s="19">
        <v>51.5</v>
      </c>
    </row>
    <row r="70" spans="1:11" s="4" customFormat="1" ht="172.5" customHeight="1">
      <c r="A70" s="38" t="s">
        <v>67</v>
      </c>
      <c r="B70" s="48" t="s">
        <v>154</v>
      </c>
      <c r="C70" s="48" t="s">
        <v>19</v>
      </c>
      <c r="D70" s="40">
        <v>2018</v>
      </c>
      <c r="E70" s="57">
        <v>2018</v>
      </c>
      <c r="F70" s="40">
        <v>2018</v>
      </c>
      <c r="G70" s="19">
        <f aca="true" t="shared" si="7" ref="G70:G86">SUM(H70:J70)</f>
        <v>453.90000000000003</v>
      </c>
      <c r="H70" s="58"/>
      <c r="I70" s="58"/>
      <c r="J70" s="19">
        <f>350+100-43+32+15.3-0.4</f>
        <v>453.90000000000003</v>
      </c>
      <c r="K70" s="35"/>
    </row>
    <row r="71" spans="1:11" s="4" customFormat="1" ht="99" customHeight="1">
      <c r="A71" s="38" t="s">
        <v>122</v>
      </c>
      <c r="B71" s="48" t="s">
        <v>135</v>
      </c>
      <c r="C71" s="48" t="s">
        <v>19</v>
      </c>
      <c r="D71" s="40">
        <v>2019</v>
      </c>
      <c r="E71" s="57">
        <v>2019</v>
      </c>
      <c r="F71" s="40">
        <v>2019</v>
      </c>
      <c r="G71" s="19">
        <f t="shared" si="7"/>
        <v>600.9</v>
      </c>
      <c r="H71" s="58"/>
      <c r="I71" s="58"/>
      <c r="J71" s="19">
        <v>600.9</v>
      </c>
      <c r="K71" s="35" t="s">
        <v>144</v>
      </c>
    </row>
    <row r="72" spans="1:11" s="4" customFormat="1" ht="62.25" customHeight="1">
      <c r="A72" s="38" t="s">
        <v>93</v>
      </c>
      <c r="B72" s="48" t="s">
        <v>155</v>
      </c>
      <c r="C72" s="48" t="s">
        <v>19</v>
      </c>
      <c r="D72" s="40">
        <v>2019</v>
      </c>
      <c r="E72" s="57">
        <v>2019</v>
      </c>
      <c r="F72" s="40">
        <v>2019</v>
      </c>
      <c r="G72" s="19">
        <f>SUM(H72:J72)</f>
        <v>661.4</v>
      </c>
      <c r="H72" s="58"/>
      <c r="I72" s="58"/>
      <c r="J72" s="19">
        <f>630.4+31</f>
        <v>661.4</v>
      </c>
      <c r="K72" s="35" t="s">
        <v>145</v>
      </c>
    </row>
    <row r="73" spans="1:11" s="4" customFormat="1" ht="62.25" customHeight="1">
      <c r="A73" s="38" t="s">
        <v>95</v>
      </c>
      <c r="B73" s="48" t="s">
        <v>136</v>
      </c>
      <c r="C73" s="48" t="s">
        <v>19</v>
      </c>
      <c r="D73" s="40">
        <v>2019</v>
      </c>
      <c r="E73" s="57">
        <v>2019</v>
      </c>
      <c r="F73" s="40">
        <v>2019</v>
      </c>
      <c r="G73" s="19">
        <f t="shared" si="7"/>
        <v>546.9</v>
      </c>
      <c r="H73" s="58" t="s">
        <v>90</v>
      </c>
      <c r="I73" s="58"/>
      <c r="J73" s="19">
        <v>546.9</v>
      </c>
      <c r="K73" s="35" t="s">
        <v>144</v>
      </c>
    </row>
    <row r="74" spans="1:11" s="4" customFormat="1" ht="51.75" customHeight="1">
      <c r="A74" s="38" t="s">
        <v>107</v>
      </c>
      <c r="B74" s="48" t="s">
        <v>143</v>
      </c>
      <c r="C74" s="48" t="s">
        <v>19</v>
      </c>
      <c r="D74" s="40">
        <v>2019</v>
      </c>
      <c r="E74" s="57">
        <v>2019</v>
      </c>
      <c r="F74" s="40">
        <v>2019</v>
      </c>
      <c r="G74" s="19">
        <f>SUM(H74:J74)</f>
        <v>395.7</v>
      </c>
      <c r="H74" s="58" t="s">
        <v>90</v>
      </c>
      <c r="I74" s="58"/>
      <c r="J74" s="19">
        <v>395.7</v>
      </c>
      <c r="K74" s="35" t="s">
        <v>145</v>
      </c>
    </row>
    <row r="75" spans="1:11" s="4" customFormat="1" ht="136.5" customHeight="1">
      <c r="A75" s="38" t="s">
        <v>108</v>
      </c>
      <c r="B75" s="48" t="s">
        <v>153</v>
      </c>
      <c r="C75" s="48" t="s">
        <v>19</v>
      </c>
      <c r="D75" s="40">
        <v>2019</v>
      </c>
      <c r="E75" s="57">
        <v>2019</v>
      </c>
      <c r="F75" s="40">
        <v>2019</v>
      </c>
      <c r="G75" s="19">
        <f t="shared" si="7"/>
        <v>417.6</v>
      </c>
      <c r="H75" s="58"/>
      <c r="I75" s="58"/>
      <c r="J75" s="19">
        <v>417.6</v>
      </c>
      <c r="K75" s="35"/>
    </row>
    <row r="76" spans="1:11" s="4" customFormat="1" ht="122.25" customHeight="1">
      <c r="A76" s="38" t="s">
        <v>109</v>
      </c>
      <c r="B76" s="48" t="s">
        <v>160</v>
      </c>
      <c r="C76" s="48" t="s">
        <v>19</v>
      </c>
      <c r="D76" s="40">
        <v>2020</v>
      </c>
      <c r="E76" s="57">
        <v>2020</v>
      </c>
      <c r="F76" s="40">
        <v>2020</v>
      </c>
      <c r="G76" s="19">
        <f>SUM(H76:J76)</f>
        <v>100</v>
      </c>
      <c r="H76" s="58"/>
      <c r="I76" s="58"/>
      <c r="J76" s="19">
        <v>100</v>
      </c>
      <c r="K76" s="35"/>
    </row>
    <row r="77" spans="1:11" s="4" customFormat="1" ht="61.5" customHeight="1">
      <c r="A77" s="38" t="s">
        <v>110</v>
      </c>
      <c r="B77" s="48" t="s">
        <v>152</v>
      </c>
      <c r="C77" s="48" t="s">
        <v>19</v>
      </c>
      <c r="D77" s="40">
        <v>2020</v>
      </c>
      <c r="E77" s="57">
        <v>2020</v>
      </c>
      <c r="F77" s="40">
        <v>2020</v>
      </c>
      <c r="G77" s="19">
        <f>SUM(H77:J77)</f>
        <v>100</v>
      </c>
      <c r="H77" s="58" t="s">
        <v>90</v>
      </c>
      <c r="I77" s="58"/>
      <c r="J77" s="19">
        <v>100</v>
      </c>
      <c r="K77" s="35"/>
    </row>
    <row r="78" spans="1:11" s="4" customFormat="1" ht="77.25" customHeight="1">
      <c r="A78" s="38" t="s">
        <v>111</v>
      </c>
      <c r="B78" s="48" t="s">
        <v>159</v>
      </c>
      <c r="C78" s="48" t="s">
        <v>19</v>
      </c>
      <c r="D78" s="40">
        <v>2020</v>
      </c>
      <c r="E78" s="57">
        <v>2020</v>
      </c>
      <c r="F78" s="40">
        <v>2020</v>
      </c>
      <c r="G78" s="19">
        <f>SUM(H78:J78)</f>
        <v>50</v>
      </c>
      <c r="H78" s="58"/>
      <c r="I78" s="58"/>
      <c r="J78" s="19">
        <v>50</v>
      </c>
      <c r="K78" s="35"/>
    </row>
    <row r="79" spans="1:19" s="4" customFormat="1" ht="13.5" customHeight="1">
      <c r="A79" s="84" t="s">
        <v>112</v>
      </c>
      <c r="B79" s="77" t="s">
        <v>22</v>
      </c>
      <c r="C79" s="77" t="s">
        <v>19</v>
      </c>
      <c r="D79" s="74">
        <v>2021</v>
      </c>
      <c r="E79" s="119">
        <v>2022</v>
      </c>
      <c r="F79" s="41">
        <v>2021</v>
      </c>
      <c r="G79" s="20">
        <f t="shared" si="7"/>
        <v>200</v>
      </c>
      <c r="H79" s="20"/>
      <c r="I79" s="20"/>
      <c r="J79" s="20">
        <v>200</v>
      </c>
      <c r="S79" s="42"/>
    </row>
    <row r="80" spans="1:19" s="4" customFormat="1" ht="13.5" customHeight="1">
      <c r="A80" s="85"/>
      <c r="B80" s="77"/>
      <c r="C80" s="77"/>
      <c r="D80" s="74"/>
      <c r="E80" s="119"/>
      <c r="F80" s="15">
        <v>2022</v>
      </c>
      <c r="G80" s="1">
        <f>SUM(H80:J80)</f>
        <v>600</v>
      </c>
      <c r="H80" s="1"/>
      <c r="I80" s="1"/>
      <c r="J80" s="1">
        <v>600</v>
      </c>
      <c r="S80" s="42"/>
    </row>
    <row r="81" spans="1:19" s="4" customFormat="1" ht="9.75" customHeight="1">
      <c r="A81" s="86"/>
      <c r="B81" s="77"/>
      <c r="C81" s="77"/>
      <c r="D81" s="74"/>
      <c r="E81" s="119"/>
      <c r="F81" s="51"/>
      <c r="G81" s="17"/>
      <c r="H81" s="17"/>
      <c r="I81" s="17"/>
      <c r="J81" s="17"/>
      <c r="S81" s="42"/>
    </row>
    <row r="82" spans="1:10" s="4" customFormat="1" ht="13.5" customHeight="1">
      <c r="A82" s="84" t="s">
        <v>113</v>
      </c>
      <c r="B82" s="77" t="s">
        <v>120</v>
      </c>
      <c r="C82" s="77" t="s">
        <v>19</v>
      </c>
      <c r="D82" s="74">
        <v>2021</v>
      </c>
      <c r="E82" s="119">
        <v>2022</v>
      </c>
      <c r="F82" s="41">
        <v>2021</v>
      </c>
      <c r="G82" s="20">
        <f t="shared" si="7"/>
        <v>277</v>
      </c>
      <c r="H82" s="20"/>
      <c r="I82" s="20"/>
      <c r="J82" s="20">
        <v>277</v>
      </c>
    </row>
    <row r="83" spans="1:10" s="4" customFormat="1" ht="13.5" customHeight="1">
      <c r="A83" s="85"/>
      <c r="B83" s="77"/>
      <c r="C83" s="77"/>
      <c r="D83" s="74"/>
      <c r="E83" s="119"/>
      <c r="F83" s="15">
        <v>2022</v>
      </c>
      <c r="G83" s="1">
        <f>SUM(H83:J83)</f>
        <v>876.6</v>
      </c>
      <c r="H83" s="1"/>
      <c r="I83" s="1"/>
      <c r="J83" s="1">
        <v>876.6</v>
      </c>
    </row>
    <row r="84" spans="1:10" s="4" customFormat="1" ht="9.75" customHeight="1">
      <c r="A84" s="86"/>
      <c r="B84" s="77"/>
      <c r="C84" s="77"/>
      <c r="D84" s="74"/>
      <c r="E84" s="119"/>
      <c r="F84" s="51"/>
      <c r="G84" s="17"/>
      <c r="H84" s="17"/>
      <c r="I84" s="17"/>
      <c r="J84" s="17"/>
    </row>
    <row r="85" spans="1:10" s="4" customFormat="1" ht="13.5" customHeight="1">
      <c r="A85" s="84" t="s">
        <v>114</v>
      </c>
      <c r="B85" s="77" t="s">
        <v>121</v>
      </c>
      <c r="C85" s="77" t="s">
        <v>19</v>
      </c>
      <c r="D85" s="74">
        <v>2021</v>
      </c>
      <c r="E85" s="74">
        <v>2022</v>
      </c>
      <c r="F85" s="50">
        <v>2021</v>
      </c>
      <c r="G85" s="13">
        <f t="shared" si="7"/>
        <v>100</v>
      </c>
      <c r="H85" s="13"/>
      <c r="I85" s="13"/>
      <c r="J85" s="13">
        <v>100</v>
      </c>
    </row>
    <row r="86" spans="1:19" s="4" customFormat="1" ht="13.5" customHeight="1">
      <c r="A86" s="85"/>
      <c r="B86" s="77"/>
      <c r="C86" s="77"/>
      <c r="D86" s="74"/>
      <c r="E86" s="74"/>
      <c r="F86" s="15">
        <v>2022</v>
      </c>
      <c r="G86" s="1">
        <f t="shared" si="7"/>
        <v>100</v>
      </c>
      <c r="H86" s="1"/>
      <c r="I86" s="1"/>
      <c r="J86" s="1">
        <v>100</v>
      </c>
      <c r="S86" s="42"/>
    </row>
    <row r="87" spans="1:19" s="4" customFormat="1" ht="13.5" customHeight="1">
      <c r="A87" s="85"/>
      <c r="B87" s="77"/>
      <c r="C87" s="77"/>
      <c r="D87" s="74"/>
      <c r="E87" s="74"/>
      <c r="F87" s="15"/>
      <c r="G87" s="1"/>
      <c r="H87" s="1"/>
      <c r="I87" s="1"/>
      <c r="J87" s="1"/>
      <c r="S87" s="42"/>
    </row>
    <row r="88" spans="1:10" s="4" customFormat="1" ht="21" customHeight="1">
      <c r="A88" s="86"/>
      <c r="B88" s="77"/>
      <c r="C88" s="77"/>
      <c r="D88" s="74"/>
      <c r="E88" s="74"/>
      <c r="F88" s="51"/>
      <c r="G88" s="17"/>
      <c r="H88" s="17"/>
      <c r="I88" s="17"/>
      <c r="J88" s="17"/>
    </row>
    <row r="89" spans="1:10" s="4" customFormat="1" ht="13.5" customHeight="1">
      <c r="A89" s="84" t="s">
        <v>115</v>
      </c>
      <c r="B89" s="77" t="s">
        <v>119</v>
      </c>
      <c r="C89" s="77" t="s">
        <v>19</v>
      </c>
      <c r="D89" s="74">
        <v>2017</v>
      </c>
      <c r="E89" s="74">
        <v>2022</v>
      </c>
      <c r="F89" s="50">
        <v>2017</v>
      </c>
      <c r="G89" s="13">
        <f aca="true" t="shared" si="8" ref="G89:G103">SUM(H89:J89)</f>
        <v>154.7</v>
      </c>
      <c r="H89" s="13"/>
      <c r="I89" s="13"/>
      <c r="J89" s="13">
        <v>154.7</v>
      </c>
    </row>
    <row r="90" spans="1:11" s="4" customFormat="1" ht="13.5" customHeight="1">
      <c r="A90" s="85"/>
      <c r="B90" s="77"/>
      <c r="C90" s="77"/>
      <c r="D90" s="74"/>
      <c r="E90" s="74"/>
      <c r="F90" s="15">
        <v>2018</v>
      </c>
      <c r="G90" s="1">
        <f t="shared" si="8"/>
        <v>278.6</v>
      </c>
      <c r="H90" s="1"/>
      <c r="I90" s="1"/>
      <c r="J90" s="1">
        <f>203.4+75.2</f>
        <v>278.6</v>
      </c>
      <c r="K90" s="12"/>
    </row>
    <row r="91" spans="1:10" s="4" customFormat="1" ht="13.5" customHeight="1">
      <c r="A91" s="85"/>
      <c r="B91" s="77"/>
      <c r="C91" s="77"/>
      <c r="D91" s="74"/>
      <c r="E91" s="74"/>
      <c r="F91" s="15">
        <v>2019</v>
      </c>
      <c r="G91" s="1">
        <f t="shared" si="8"/>
        <v>76.7</v>
      </c>
      <c r="H91" s="1"/>
      <c r="I91" s="1"/>
      <c r="J91" s="1">
        <v>76.7</v>
      </c>
    </row>
    <row r="92" spans="1:10" s="4" customFormat="1" ht="13.5" customHeight="1">
      <c r="A92" s="85"/>
      <c r="B92" s="77"/>
      <c r="C92" s="77"/>
      <c r="D92" s="74"/>
      <c r="E92" s="74"/>
      <c r="F92" s="15">
        <v>2020</v>
      </c>
      <c r="G92" s="1">
        <f t="shared" si="8"/>
        <v>85</v>
      </c>
      <c r="H92" s="1"/>
      <c r="I92" s="1"/>
      <c r="J92" s="1">
        <v>85</v>
      </c>
    </row>
    <row r="93" spans="1:10" s="4" customFormat="1" ht="13.5" customHeight="1">
      <c r="A93" s="85"/>
      <c r="B93" s="77"/>
      <c r="C93" s="77"/>
      <c r="D93" s="74"/>
      <c r="E93" s="74"/>
      <c r="F93" s="15">
        <v>2021</v>
      </c>
      <c r="G93" s="1">
        <f>SUM(H93:J93)</f>
        <v>165</v>
      </c>
      <c r="H93" s="1"/>
      <c r="I93" s="1"/>
      <c r="J93" s="1">
        <v>165</v>
      </c>
    </row>
    <row r="94" spans="1:10" s="4" customFormat="1" ht="13.5" customHeight="1">
      <c r="A94" s="86"/>
      <c r="B94" s="77"/>
      <c r="C94" s="77"/>
      <c r="D94" s="74"/>
      <c r="E94" s="74"/>
      <c r="F94" s="51">
        <v>2022</v>
      </c>
      <c r="G94" s="17">
        <f>SUM(H94:J94)</f>
        <v>165</v>
      </c>
      <c r="H94" s="17"/>
      <c r="I94" s="17"/>
      <c r="J94" s="17">
        <v>165</v>
      </c>
    </row>
    <row r="95" spans="1:10" s="4" customFormat="1" ht="13.5" customHeight="1">
      <c r="A95" s="84" t="s">
        <v>123</v>
      </c>
      <c r="B95" s="79" t="s">
        <v>151</v>
      </c>
      <c r="C95" s="79" t="s">
        <v>97</v>
      </c>
      <c r="D95" s="75">
        <v>2020</v>
      </c>
      <c r="E95" s="72">
        <v>2020</v>
      </c>
      <c r="F95" s="41">
        <v>2020</v>
      </c>
      <c r="G95" s="20">
        <f>SUM(H95:J95)</f>
        <v>100</v>
      </c>
      <c r="H95" s="20"/>
      <c r="I95" s="20"/>
      <c r="J95" s="20">
        <v>100</v>
      </c>
    </row>
    <row r="96" spans="1:10" s="4" customFormat="1" ht="13.5" customHeight="1">
      <c r="A96" s="85"/>
      <c r="B96" s="81"/>
      <c r="C96" s="81"/>
      <c r="D96" s="82"/>
      <c r="E96" s="83"/>
      <c r="F96" s="15">
        <v>2021</v>
      </c>
      <c r="G96" s="1">
        <f>SUM(H96:J96)</f>
        <v>50</v>
      </c>
      <c r="H96" s="1"/>
      <c r="I96" s="1"/>
      <c r="J96" s="1">
        <v>50</v>
      </c>
    </row>
    <row r="97" spans="1:10" s="4" customFormat="1" ht="16.5" customHeight="1">
      <c r="A97" s="86"/>
      <c r="B97" s="80"/>
      <c r="C97" s="80"/>
      <c r="D97" s="76"/>
      <c r="E97" s="73"/>
      <c r="F97" s="51">
        <v>2022</v>
      </c>
      <c r="G97" s="17">
        <f>SUM(H97:J97)</f>
        <v>100</v>
      </c>
      <c r="H97" s="17"/>
      <c r="I97" s="17"/>
      <c r="J97" s="17">
        <v>100</v>
      </c>
    </row>
    <row r="98" spans="1:10" s="4" customFormat="1" ht="12">
      <c r="A98" s="84" t="s">
        <v>124</v>
      </c>
      <c r="B98" s="77" t="s">
        <v>118</v>
      </c>
      <c r="C98" s="77" t="s">
        <v>19</v>
      </c>
      <c r="D98" s="74">
        <v>2017</v>
      </c>
      <c r="E98" s="74">
        <v>2022</v>
      </c>
      <c r="F98" s="50">
        <v>2017</v>
      </c>
      <c r="G98" s="13">
        <f t="shared" si="8"/>
        <v>71.7</v>
      </c>
      <c r="H98" s="13"/>
      <c r="I98" s="13"/>
      <c r="J98" s="13">
        <v>71.7</v>
      </c>
    </row>
    <row r="99" spans="1:15" s="4" customFormat="1" ht="12">
      <c r="A99" s="85"/>
      <c r="B99" s="77"/>
      <c r="C99" s="77"/>
      <c r="D99" s="74"/>
      <c r="E99" s="74"/>
      <c r="F99" s="15">
        <v>2018</v>
      </c>
      <c r="G99" s="1">
        <f t="shared" si="8"/>
        <v>99.99999999999999</v>
      </c>
      <c r="H99" s="1"/>
      <c r="I99" s="1"/>
      <c r="J99" s="1">
        <f>175.2-75.2</f>
        <v>99.99999999999999</v>
      </c>
      <c r="O99" s="4" t="s">
        <v>91</v>
      </c>
    </row>
    <row r="100" spans="1:10" s="4" customFormat="1" ht="12">
      <c r="A100" s="85"/>
      <c r="B100" s="77"/>
      <c r="C100" s="77"/>
      <c r="D100" s="74"/>
      <c r="E100" s="74"/>
      <c r="F100" s="15">
        <v>2020</v>
      </c>
      <c r="G100" s="1">
        <f t="shared" si="8"/>
        <v>50</v>
      </c>
      <c r="H100" s="1"/>
      <c r="I100" s="1"/>
      <c r="J100" s="1">
        <v>50</v>
      </c>
    </row>
    <row r="101" spans="1:10" s="4" customFormat="1" ht="12">
      <c r="A101" s="85"/>
      <c r="B101" s="77"/>
      <c r="C101" s="77"/>
      <c r="D101" s="74"/>
      <c r="E101" s="74"/>
      <c r="F101" s="15">
        <v>2021</v>
      </c>
      <c r="G101" s="1">
        <f>SUM(H101:J101)</f>
        <v>100</v>
      </c>
      <c r="H101" s="1"/>
      <c r="I101" s="1"/>
      <c r="J101" s="1">
        <v>100</v>
      </c>
    </row>
    <row r="102" spans="1:10" s="4" customFormat="1" ht="12">
      <c r="A102" s="86"/>
      <c r="B102" s="77"/>
      <c r="C102" s="77"/>
      <c r="D102" s="74"/>
      <c r="E102" s="74"/>
      <c r="F102" s="51">
        <v>2022</v>
      </c>
      <c r="G102" s="17">
        <f>SUM(H102:J102)</f>
        <v>100</v>
      </c>
      <c r="H102" s="17"/>
      <c r="I102" s="17"/>
      <c r="J102" s="17">
        <v>100</v>
      </c>
    </row>
    <row r="103" spans="1:10" s="4" customFormat="1" ht="12">
      <c r="A103" s="84" t="s">
        <v>137</v>
      </c>
      <c r="B103" s="77" t="s">
        <v>79</v>
      </c>
      <c r="C103" s="77" t="s">
        <v>14</v>
      </c>
      <c r="D103" s="74">
        <v>2017</v>
      </c>
      <c r="E103" s="74">
        <v>2022</v>
      </c>
      <c r="F103" s="50">
        <v>2017</v>
      </c>
      <c r="G103" s="13">
        <f t="shared" si="8"/>
        <v>27.4</v>
      </c>
      <c r="H103" s="13"/>
      <c r="I103" s="13"/>
      <c r="J103" s="13">
        <v>27.4</v>
      </c>
    </row>
    <row r="104" spans="1:10" s="4" customFormat="1" ht="12">
      <c r="A104" s="85"/>
      <c r="B104" s="77"/>
      <c r="C104" s="77"/>
      <c r="D104" s="74"/>
      <c r="E104" s="74"/>
      <c r="F104" s="15">
        <v>2018</v>
      </c>
      <c r="G104" s="1">
        <f>J104</f>
        <v>12.2</v>
      </c>
      <c r="H104" s="1"/>
      <c r="I104" s="1"/>
      <c r="J104" s="1">
        <v>12.2</v>
      </c>
    </row>
    <row r="105" spans="1:10" s="4" customFormat="1" ht="12">
      <c r="A105" s="85"/>
      <c r="B105" s="77"/>
      <c r="C105" s="77"/>
      <c r="D105" s="74"/>
      <c r="E105" s="74"/>
      <c r="F105" s="15">
        <v>2019</v>
      </c>
      <c r="G105" s="1">
        <f aca="true" t="shared" si="9" ref="G105:G115">SUM(H105:J105)</f>
        <v>12.2</v>
      </c>
      <c r="H105" s="1"/>
      <c r="I105" s="1"/>
      <c r="J105" s="1">
        <v>12.2</v>
      </c>
    </row>
    <row r="106" spans="1:10" s="4" customFormat="1" ht="12">
      <c r="A106" s="85"/>
      <c r="B106" s="77"/>
      <c r="C106" s="77"/>
      <c r="D106" s="74"/>
      <c r="E106" s="74"/>
      <c r="F106" s="15">
        <v>2020</v>
      </c>
      <c r="G106" s="1">
        <f t="shared" si="9"/>
        <v>50</v>
      </c>
      <c r="H106" s="1"/>
      <c r="I106" s="1"/>
      <c r="J106" s="1">
        <v>50</v>
      </c>
    </row>
    <row r="107" spans="1:10" s="4" customFormat="1" ht="12">
      <c r="A107" s="85"/>
      <c r="B107" s="77"/>
      <c r="C107" s="77"/>
      <c r="D107" s="74"/>
      <c r="E107" s="74"/>
      <c r="F107" s="15">
        <v>2021</v>
      </c>
      <c r="G107" s="1">
        <f>SUM(H107:J107)</f>
        <v>50</v>
      </c>
      <c r="H107" s="1"/>
      <c r="I107" s="1"/>
      <c r="J107" s="1">
        <v>50</v>
      </c>
    </row>
    <row r="108" spans="1:10" s="4" customFormat="1" ht="12">
      <c r="A108" s="86"/>
      <c r="B108" s="77"/>
      <c r="C108" s="77"/>
      <c r="D108" s="74"/>
      <c r="E108" s="74"/>
      <c r="F108" s="51">
        <v>2022</v>
      </c>
      <c r="G108" s="17">
        <f>SUM(H108:J108)</f>
        <v>50</v>
      </c>
      <c r="H108" s="17"/>
      <c r="I108" s="17"/>
      <c r="J108" s="17">
        <v>50</v>
      </c>
    </row>
    <row r="109" spans="1:10" s="4" customFormat="1" ht="12">
      <c r="A109" s="84" t="s">
        <v>138</v>
      </c>
      <c r="B109" s="77" t="s">
        <v>23</v>
      </c>
      <c r="C109" s="77" t="s">
        <v>19</v>
      </c>
      <c r="D109" s="74">
        <v>2017</v>
      </c>
      <c r="E109" s="74">
        <v>2022</v>
      </c>
      <c r="F109" s="50">
        <v>2017</v>
      </c>
      <c r="G109" s="13">
        <f t="shared" si="9"/>
        <v>9</v>
      </c>
      <c r="H109" s="13"/>
      <c r="I109" s="13"/>
      <c r="J109" s="13">
        <v>9</v>
      </c>
    </row>
    <row r="110" spans="1:10" s="4" customFormat="1" ht="12">
      <c r="A110" s="85"/>
      <c r="B110" s="77"/>
      <c r="C110" s="77"/>
      <c r="D110" s="74"/>
      <c r="E110" s="74"/>
      <c r="F110" s="15">
        <v>2018</v>
      </c>
      <c r="G110" s="1">
        <f t="shared" si="9"/>
        <v>12.2</v>
      </c>
      <c r="H110" s="1"/>
      <c r="I110" s="1"/>
      <c r="J110" s="1">
        <v>12.2</v>
      </c>
    </row>
    <row r="111" spans="1:10" s="4" customFormat="1" ht="12">
      <c r="A111" s="85"/>
      <c r="B111" s="77"/>
      <c r="C111" s="77"/>
      <c r="D111" s="74"/>
      <c r="E111" s="74"/>
      <c r="F111" s="15">
        <v>2019</v>
      </c>
      <c r="G111" s="1">
        <f t="shared" si="9"/>
        <v>12.2</v>
      </c>
      <c r="H111" s="1"/>
      <c r="I111" s="1"/>
      <c r="J111" s="1">
        <v>12.2</v>
      </c>
    </row>
    <row r="112" spans="1:10" s="4" customFormat="1" ht="12">
      <c r="A112" s="85"/>
      <c r="B112" s="77"/>
      <c r="C112" s="77"/>
      <c r="D112" s="74"/>
      <c r="E112" s="74"/>
      <c r="F112" s="15">
        <v>2020</v>
      </c>
      <c r="G112" s="1">
        <f t="shared" si="9"/>
        <v>50</v>
      </c>
      <c r="H112" s="1"/>
      <c r="I112" s="1"/>
      <c r="J112" s="1">
        <v>50</v>
      </c>
    </row>
    <row r="113" spans="1:10" s="4" customFormat="1" ht="12">
      <c r="A113" s="85"/>
      <c r="B113" s="77"/>
      <c r="C113" s="77"/>
      <c r="D113" s="74"/>
      <c r="E113" s="74"/>
      <c r="F113" s="15">
        <v>2021</v>
      </c>
      <c r="G113" s="1">
        <f>SUM(H113:J113)</f>
        <v>50</v>
      </c>
      <c r="H113" s="1"/>
      <c r="I113" s="1"/>
      <c r="J113" s="1">
        <v>50</v>
      </c>
    </row>
    <row r="114" spans="1:10" s="4" customFormat="1" ht="12">
      <c r="A114" s="86"/>
      <c r="B114" s="77"/>
      <c r="C114" s="77"/>
      <c r="D114" s="74"/>
      <c r="E114" s="74"/>
      <c r="F114" s="51">
        <v>2022</v>
      </c>
      <c r="G114" s="17">
        <f>SUM(H114:J114)</f>
        <v>50</v>
      </c>
      <c r="H114" s="17"/>
      <c r="I114" s="17"/>
      <c r="J114" s="17">
        <v>50</v>
      </c>
    </row>
    <row r="115" spans="1:10" s="4" customFormat="1" ht="13.5" customHeight="1">
      <c r="A115" s="84" t="s">
        <v>141</v>
      </c>
      <c r="B115" s="79" t="s">
        <v>92</v>
      </c>
      <c r="C115" s="79" t="s">
        <v>19</v>
      </c>
      <c r="D115" s="75">
        <v>2018</v>
      </c>
      <c r="E115" s="72">
        <v>2018</v>
      </c>
      <c r="F115" s="41">
        <v>2018</v>
      </c>
      <c r="G115" s="20">
        <f t="shared" si="9"/>
        <v>25</v>
      </c>
      <c r="H115" s="20"/>
      <c r="I115" s="20"/>
      <c r="J115" s="20">
        <f>30+20-25</f>
        <v>25</v>
      </c>
    </row>
    <row r="116" spans="1:10" s="4" customFormat="1" ht="36" customHeight="1">
      <c r="A116" s="86"/>
      <c r="B116" s="80"/>
      <c r="C116" s="80"/>
      <c r="D116" s="76"/>
      <c r="E116" s="73"/>
      <c r="F116" s="51"/>
      <c r="G116" s="17"/>
      <c r="H116" s="17"/>
      <c r="I116" s="17"/>
      <c r="J116" s="17"/>
    </row>
    <row r="117" spans="1:10" s="4" customFormat="1" ht="12">
      <c r="A117" s="84" t="s">
        <v>142</v>
      </c>
      <c r="B117" s="79" t="s">
        <v>96</v>
      </c>
      <c r="C117" s="79" t="s">
        <v>97</v>
      </c>
      <c r="D117" s="75">
        <v>2018</v>
      </c>
      <c r="E117" s="72">
        <v>2019</v>
      </c>
      <c r="F117" s="41">
        <v>2018</v>
      </c>
      <c r="G117" s="20">
        <f>SUM(H117:J117)</f>
        <v>98.9</v>
      </c>
      <c r="H117" s="20"/>
      <c r="I117" s="20"/>
      <c r="J117" s="20">
        <f>119.2-20.3</f>
        <v>98.9</v>
      </c>
    </row>
    <row r="118" spans="1:10" s="4" customFormat="1" ht="12">
      <c r="A118" s="85"/>
      <c r="B118" s="81"/>
      <c r="C118" s="81"/>
      <c r="D118" s="82"/>
      <c r="E118" s="83"/>
      <c r="F118" s="15">
        <v>2019</v>
      </c>
      <c r="G118" s="1">
        <f>SUM(H118:J118)</f>
        <v>95</v>
      </c>
      <c r="H118" s="1"/>
      <c r="I118" s="1"/>
      <c r="J118" s="1">
        <v>95</v>
      </c>
    </row>
    <row r="119" spans="1:10" s="4" customFormat="1" ht="14.25" customHeight="1">
      <c r="A119" s="86"/>
      <c r="B119" s="80"/>
      <c r="C119" s="80"/>
      <c r="D119" s="76"/>
      <c r="E119" s="73"/>
      <c r="F119" s="51"/>
      <c r="G119" s="17"/>
      <c r="H119" s="17"/>
      <c r="I119" s="17"/>
      <c r="J119" s="17"/>
    </row>
    <row r="120" spans="1:10" s="4" customFormat="1" ht="12" hidden="1">
      <c r="A120" s="84" t="s">
        <v>141</v>
      </c>
      <c r="B120" s="79" t="s">
        <v>139</v>
      </c>
      <c r="C120" s="79" t="s">
        <v>97</v>
      </c>
      <c r="D120" s="75">
        <v>2019</v>
      </c>
      <c r="E120" s="72">
        <v>2019</v>
      </c>
      <c r="F120" s="41">
        <v>2019</v>
      </c>
      <c r="G120" s="20"/>
      <c r="H120" s="20"/>
      <c r="I120" s="20"/>
      <c r="J120" s="20"/>
    </row>
    <row r="121" spans="1:10" s="4" customFormat="1" ht="25.5" customHeight="1" hidden="1">
      <c r="A121" s="86"/>
      <c r="B121" s="80"/>
      <c r="C121" s="80"/>
      <c r="D121" s="76"/>
      <c r="E121" s="73"/>
      <c r="F121" s="51"/>
      <c r="G121" s="17"/>
      <c r="H121" s="17"/>
      <c r="I121" s="17"/>
      <c r="J121" s="17"/>
    </row>
    <row r="122" spans="1:10" s="4" customFormat="1" ht="12" hidden="1">
      <c r="A122" s="84" t="s">
        <v>142</v>
      </c>
      <c r="B122" s="79" t="s">
        <v>140</v>
      </c>
      <c r="C122" s="79" t="s">
        <v>97</v>
      </c>
      <c r="D122" s="75">
        <v>2019</v>
      </c>
      <c r="E122" s="72">
        <v>2019</v>
      </c>
      <c r="F122" s="41">
        <v>2019</v>
      </c>
      <c r="G122" s="20"/>
      <c r="H122" s="20"/>
      <c r="I122" s="20"/>
      <c r="J122" s="20"/>
    </row>
    <row r="123" spans="1:10" s="4" customFormat="1" ht="25.5" customHeight="1" hidden="1">
      <c r="A123" s="86"/>
      <c r="B123" s="80"/>
      <c r="C123" s="80"/>
      <c r="D123" s="76"/>
      <c r="E123" s="73"/>
      <c r="F123" s="51"/>
      <c r="G123" s="17"/>
      <c r="H123" s="17"/>
      <c r="I123" s="17"/>
      <c r="J123" s="17"/>
    </row>
    <row r="124" spans="1:10" s="4" customFormat="1" ht="18" customHeight="1">
      <c r="A124" s="84" t="s">
        <v>156</v>
      </c>
      <c r="B124" s="79" t="s">
        <v>94</v>
      </c>
      <c r="C124" s="79" t="s">
        <v>19</v>
      </c>
      <c r="D124" s="75">
        <v>2017</v>
      </c>
      <c r="E124" s="72">
        <v>2017</v>
      </c>
      <c r="F124" s="41">
        <v>2017</v>
      </c>
      <c r="G124" s="20">
        <f>SUM(H124:J124)</f>
        <v>10</v>
      </c>
      <c r="H124" s="20"/>
      <c r="I124" s="20"/>
      <c r="J124" s="20">
        <v>10</v>
      </c>
    </row>
    <row r="125" spans="1:10" s="4" customFormat="1" ht="18.75" customHeight="1">
      <c r="A125" s="86"/>
      <c r="B125" s="80"/>
      <c r="C125" s="80"/>
      <c r="D125" s="76"/>
      <c r="E125" s="73"/>
      <c r="F125" s="51"/>
      <c r="G125" s="17"/>
      <c r="H125" s="17"/>
      <c r="I125" s="17"/>
      <c r="J125" s="17"/>
    </row>
    <row r="126" spans="1:10" s="4" customFormat="1" ht="12">
      <c r="A126" s="103" t="s">
        <v>157</v>
      </c>
      <c r="B126" s="77" t="s">
        <v>132</v>
      </c>
      <c r="C126" s="77" t="s">
        <v>19</v>
      </c>
      <c r="D126" s="74">
        <v>2020</v>
      </c>
      <c r="E126" s="74">
        <v>2020</v>
      </c>
      <c r="F126" s="50">
        <v>2020</v>
      </c>
      <c r="G126" s="13">
        <f>SUM(H126:J126)</f>
        <v>50</v>
      </c>
      <c r="H126" s="13"/>
      <c r="I126" s="13"/>
      <c r="J126" s="13">
        <v>50</v>
      </c>
    </row>
    <row r="127" spans="1:10" s="4" customFormat="1" ht="12">
      <c r="A127" s="103"/>
      <c r="B127" s="77"/>
      <c r="C127" s="77"/>
      <c r="D127" s="74"/>
      <c r="E127" s="74"/>
      <c r="F127" s="15"/>
      <c r="G127" s="1"/>
      <c r="H127" s="1"/>
      <c r="I127" s="1"/>
      <c r="J127" s="1"/>
    </row>
    <row r="128" spans="1:10" s="4" customFormat="1" ht="12">
      <c r="A128" s="84"/>
      <c r="B128" s="78"/>
      <c r="C128" s="78"/>
      <c r="D128" s="74"/>
      <c r="E128" s="74"/>
      <c r="F128" s="51"/>
      <c r="G128" s="17"/>
      <c r="H128" s="17"/>
      <c r="I128" s="17"/>
      <c r="J128" s="17"/>
    </row>
    <row r="129" spans="1:10" s="4" customFormat="1" ht="12" customHeight="1">
      <c r="A129" s="110" t="s">
        <v>75</v>
      </c>
      <c r="B129" s="111"/>
      <c r="C129" s="111"/>
      <c r="D129" s="111"/>
      <c r="E129" s="112"/>
      <c r="F129" s="50">
        <v>2017</v>
      </c>
      <c r="G129" s="13">
        <f aca="true" t="shared" si="10" ref="G129:G138">SUM(H129:J129)</f>
        <v>508.7000000000003</v>
      </c>
      <c r="H129" s="13"/>
      <c r="I129" s="13"/>
      <c r="J129" s="13">
        <f>SUM(J131)</f>
        <v>508.7000000000003</v>
      </c>
    </row>
    <row r="130" spans="1:10" s="4" customFormat="1" ht="20.25" customHeight="1">
      <c r="A130" s="116"/>
      <c r="B130" s="117"/>
      <c r="C130" s="117"/>
      <c r="D130" s="117"/>
      <c r="E130" s="118"/>
      <c r="F130" s="46"/>
      <c r="G130" s="34"/>
      <c r="H130" s="34"/>
      <c r="I130" s="34"/>
      <c r="J130" s="34"/>
    </row>
    <row r="131" spans="1:10" s="4" customFormat="1" ht="12">
      <c r="A131" s="103" t="s">
        <v>68</v>
      </c>
      <c r="B131" s="77" t="s">
        <v>24</v>
      </c>
      <c r="C131" s="77" t="s">
        <v>19</v>
      </c>
      <c r="D131" s="74">
        <v>2017</v>
      </c>
      <c r="E131" s="75">
        <v>2017</v>
      </c>
      <c r="F131" s="41">
        <v>2017</v>
      </c>
      <c r="G131" s="31">
        <f t="shared" si="10"/>
        <v>508.7000000000003</v>
      </c>
      <c r="H131" s="22"/>
      <c r="I131" s="22"/>
      <c r="J131" s="31">
        <f>3042.8-2534.1</f>
        <v>508.7000000000003</v>
      </c>
    </row>
    <row r="132" spans="1:11" s="4" customFormat="1" ht="38.25" customHeight="1">
      <c r="A132" s="103"/>
      <c r="B132" s="77"/>
      <c r="C132" s="77"/>
      <c r="D132" s="74"/>
      <c r="E132" s="76"/>
      <c r="F132" s="47"/>
      <c r="G132" s="32"/>
      <c r="H132" s="21"/>
      <c r="I132" s="23"/>
      <c r="J132" s="32"/>
      <c r="K132" s="37"/>
    </row>
    <row r="133" spans="1:10" s="4" customFormat="1" ht="12">
      <c r="A133" s="89"/>
      <c r="B133" s="87" t="s">
        <v>25</v>
      </c>
      <c r="C133" s="87"/>
      <c r="D133" s="89"/>
      <c r="E133" s="89"/>
      <c r="F133" s="8">
        <v>2017</v>
      </c>
      <c r="G133" s="5">
        <f t="shared" si="10"/>
        <v>6173.4</v>
      </c>
      <c r="H133" s="5"/>
      <c r="I133" s="5" t="s">
        <v>15</v>
      </c>
      <c r="J133" s="5">
        <f aca="true" t="shared" si="11" ref="J133:J138">SUM(J20)</f>
        <v>6173.4</v>
      </c>
    </row>
    <row r="134" spans="1:10" s="4" customFormat="1" ht="12">
      <c r="A134" s="89"/>
      <c r="B134" s="87"/>
      <c r="C134" s="87"/>
      <c r="D134" s="89"/>
      <c r="E134" s="89"/>
      <c r="F134" s="10">
        <v>2018</v>
      </c>
      <c r="G134" s="6">
        <f t="shared" si="10"/>
        <v>8096.9</v>
      </c>
      <c r="H134" s="6"/>
      <c r="I134" s="6"/>
      <c r="J134" s="6">
        <f t="shared" si="11"/>
        <v>8096.9</v>
      </c>
    </row>
    <row r="135" spans="1:10" s="4" customFormat="1" ht="12">
      <c r="A135" s="89"/>
      <c r="B135" s="87"/>
      <c r="C135" s="87"/>
      <c r="D135" s="89"/>
      <c r="E135" s="89"/>
      <c r="F135" s="10">
        <v>2019</v>
      </c>
      <c r="G135" s="6">
        <f t="shared" si="10"/>
        <v>6376.700000000001</v>
      </c>
      <c r="H135" s="6"/>
      <c r="I135" s="6"/>
      <c r="J135" s="6">
        <f t="shared" si="11"/>
        <v>6376.700000000001</v>
      </c>
    </row>
    <row r="136" spans="1:10" s="4" customFormat="1" ht="12">
      <c r="A136" s="89"/>
      <c r="B136" s="87"/>
      <c r="C136" s="87"/>
      <c r="D136" s="89"/>
      <c r="E136" s="89"/>
      <c r="F136" s="10">
        <v>2020</v>
      </c>
      <c r="G136" s="6">
        <f t="shared" si="10"/>
        <v>4572.5</v>
      </c>
      <c r="H136" s="6"/>
      <c r="I136" s="6"/>
      <c r="J136" s="6">
        <f t="shared" si="11"/>
        <v>4572.5</v>
      </c>
    </row>
    <row r="137" spans="1:10" s="4" customFormat="1" ht="12">
      <c r="A137" s="90"/>
      <c r="B137" s="88"/>
      <c r="C137" s="88"/>
      <c r="D137" s="90"/>
      <c r="E137" s="90"/>
      <c r="F137" s="10">
        <v>2021</v>
      </c>
      <c r="G137" s="6">
        <f t="shared" si="10"/>
        <v>4929.5</v>
      </c>
      <c r="H137" s="6"/>
      <c r="I137" s="6"/>
      <c r="J137" s="6">
        <f t="shared" si="11"/>
        <v>4929.5</v>
      </c>
    </row>
    <row r="138" spans="1:10" s="4" customFormat="1" ht="12">
      <c r="A138" s="90"/>
      <c r="B138" s="88"/>
      <c r="C138" s="88"/>
      <c r="D138" s="90"/>
      <c r="E138" s="90"/>
      <c r="F138" s="10">
        <v>2022</v>
      </c>
      <c r="G138" s="6">
        <f t="shared" si="10"/>
        <v>5979.1</v>
      </c>
      <c r="H138" s="6"/>
      <c r="I138" s="6"/>
      <c r="J138" s="6">
        <f t="shared" si="11"/>
        <v>5979.1</v>
      </c>
    </row>
    <row r="139" spans="1:10" s="4" customFormat="1" ht="12">
      <c r="A139" s="90"/>
      <c r="B139" s="88"/>
      <c r="C139" s="88"/>
      <c r="D139" s="90"/>
      <c r="E139" s="90"/>
      <c r="F139" s="10" t="s">
        <v>149</v>
      </c>
      <c r="G139" s="6">
        <f>SUM(H139:J139)</f>
        <v>36128.1</v>
      </c>
      <c r="H139" s="6"/>
      <c r="I139" s="6"/>
      <c r="J139" s="6">
        <f>SUM(J133:J138)</f>
        <v>36128.1</v>
      </c>
    </row>
    <row r="140" spans="1:10" s="4" customFormat="1" ht="24.75" customHeight="1">
      <c r="A140" s="100" t="s">
        <v>26</v>
      </c>
      <c r="B140" s="101"/>
      <c r="C140" s="101"/>
      <c r="D140" s="101"/>
      <c r="E140" s="101"/>
      <c r="F140" s="101"/>
      <c r="G140" s="101"/>
      <c r="H140" s="101"/>
      <c r="I140" s="101"/>
      <c r="J140" s="102"/>
    </row>
    <row r="141" spans="1:10" s="4" customFormat="1" ht="12" customHeight="1">
      <c r="A141" s="91" t="s">
        <v>76</v>
      </c>
      <c r="B141" s="92"/>
      <c r="C141" s="92"/>
      <c r="D141" s="92"/>
      <c r="E141" s="93"/>
      <c r="F141" s="8">
        <v>2017</v>
      </c>
      <c r="G141" s="9">
        <f aca="true" t="shared" si="12" ref="G141:G159">SUM(H141:J141)</f>
        <v>26804.8</v>
      </c>
      <c r="H141" s="9">
        <f>SUM(H150)</f>
        <v>8451.6</v>
      </c>
      <c r="I141" s="9">
        <f>SUM(I150)</f>
        <v>10835.5</v>
      </c>
      <c r="J141" s="5">
        <f>SUM(J150+J153)</f>
        <v>7517.7</v>
      </c>
    </row>
    <row r="142" spans="1:12" s="4" customFormat="1" ht="12">
      <c r="A142" s="94"/>
      <c r="B142" s="95"/>
      <c r="C142" s="95"/>
      <c r="D142" s="95"/>
      <c r="E142" s="96"/>
      <c r="F142" s="10">
        <v>2018</v>
      </c>
      <c r="G142" s="11">
        <f t="shared" si="12"/>
        <v>1024.5</v>
      </c>
      <c r="H142" s="11"/>
      <c r="I142" s="11"/>
      <c r="J142" s="6">
        <f>SUM(J159)</f>
        <v>1024.5</v>
      </c>
      <c r="L142" s="12"/>
    </row>
    <row r="143" spans="1:10" s="4" customFormat="1" ht="12">
      <c r="A143" s="94"/>
      <c r="B143" s="95"/>
      <c r="C143" s="95"/>
      <c r="D143" s="95"/>
      <c r="E143" s="96"/>
      <c r="F143" s="10">
        <v>2019</v>
      </c>
      <c r="G143" s="11">
        <f t="shared" si="12"/>
        <v>99</v>
      </c>
      <c r="H143" s="11"/>
      <c r="I143" s="11"/>
      <c r="J143" s="6">
        <f>SUM(J155)</f>
        <v>99</v>
      </c>
    </row>
    <row r="144" spans="1:10" s="4" customFormat="1" ht="12">
      <c r="A144" s="94"/>
      <c r="B144" s="95"/>
      <c r="C144" s="95"/>
      <c r="D144" s="95"/>
      <c r="E144" s="96"/>
      <c r="F144" s="10">
        <v>2020</v>
      </c>
      <c r="G144" s="11">
        <f t="shared" si="12"/>
        <v>100</v>
      </c>
      <c r="H144" s="11"/>
      <c r="I144" s="11"/>
      <c r="J144" s="6">
        <f>SUM(J156)</f>
        <v>100</v>
      </c>
    </row>
    <row r="145" spans="1:10" s="4" customFormat="1" ht="12">
      <c r="A145" s="94"/>
      <c r="B145" s="95"/>
      <c r="C145" s="95"/>
      <c r="D145" s="95"/>
      <c r="E145" s="96"/>
      <c r="F145" s="10">
        <v>2021</v>
      </c>
      <c r="G145" s="11">
        <f>SUM(H145:J145)</f>
        <v>200</v>
      </c>
      <c r="H145" s="11"/>
      <c r="I145" s="11"/>
      <c r="J145" s="6">
        <f>SUM(J157)</f>
        <v>200</v>
      </c>
    </row>
    <row r="146" spans="1:10" s="4" customFormat="1" ht="12">
      <c r="A146" s="97"/>
      <c r="B146" s="98"/>
      <c r="C146" s="98"/>
      <c r="D146" s="98"/>
      <c r="E146" s="99"/>
      <c r="F146" s="67">
        <v>2022</v>
      </c>
      <c r="G146" s="68">
        <f>SUM(H146:J146)</f>
        <v>2061.9999999999995</v>
      </c>
      <c r="H146" s="68"/>
      <c r="I146" s="68"/>
      <c r="J146" s="7">
        <f>SUM(J158)</f>
        <v>2061.9999999999995</v>
      </c>
    </row>
    <row r="147" spans="1:10" s="4" customFormat="1" ht="12">
      <c r="A147" s="136" t="s">
        <v>125</v>
      </c>
      <c r="B147" s="137"/>
      <c r="C147" s="137"/>
      <c r="D147" s="137"/>
      <c r="E147" s="138"/>
      <c r="F147" s="50">
        <v>2017</v>
      </c>
      <c r="G147" s="13">
        <f t="shared" si="12"/>
        <v>26804.8</v>
      </c>
      <c r="H147" s="13">
        <f>SUM(H150)</f>
        <v>8451.6</v>
      </c>
      <c r="I147" s="13">
        <f>SUM(I150)</f>
        <v>10835.5</v>
      </c>
      <c r="J147" s="13">
        <f>SUM(J150+J153)</f>
        <v>7517.7</v>
      </c>
    </row>
    <row r="148" spans="1:10" s="4" customFormat="1" ht="12">
      <c r="A148" s="139"/>
      <c r="B148" s="140"/>
      <c r="C148" s="140"/>
      <c r="D148" s="140"/>
      <c r="E148" s="141"/>
      <c r="F148" s="15"/>
      <c r="G148" s="1"/>
      <c r="H148" s="16"/>
      <c r="I148" s="16"/>
      <c r="J148" s="1"/>
    </row>
    <row r="149" spans="1:10" s="4" customFormat="1" ht="12">
      <c r="A149" s="142"/>
      <c r="B149" s="143"/>
      <c r="C149" s="143"/>
      <c r="D149" s="143"/>
      <c r="E149" s="144"/>
      <c r="F149" s="51"/>
      <c r="G149" s="17"/>
      <c r="H149" s="17"/>
      <c r="I149" s="17"/>
      <c r="J149" s="17"/>
    </row>
    <row r="150" spans="1:10" s="4" customFormat="1" ht="72">
      <c r="A150" s="49" t="s">
        <v>42</v>
      </c>
      <c r="B150" s="59" t="s">
        <v>27</v>
      </c>
      <c r="C150" s="36" t="s">
        <v>14</v>
      </c>
      <c r="D150" s="47">
        <v>2017</v>
      </c>
      <c r="E150" s="47">
        <v>2017</v>
      </c>
      <c r="F150" s="40">
        <v>2017</v>
      </c>
      <c r="G150" s="19">
        <f t="shared" si="12"/>
        <v>19760.6</v>
      </c>
      <c r="H150" s="19">
        <f>SUM(H151)</f>
        <v>8451.6</v>
      </c>
      <c r="I150" s="19">
        <f>SUM(I151+I152)</f>
        <v>10835.5</v>
      </c>
      <c r="J150" s="19">
        <f>SUM(J151+J152)</f>
        <v>473.5</v>
      </c>
    </row>
    <row r="151" spans="1:10" s="4" customFormat="1" ht="36">
      <c r="A151" s="38" t="s">
        <v>70</v>
      </c>
      <c r="B151" s="39" t="s">
        <v>28</v>
      </c>
      <c r="C151" s="39" t="s">
        <v>19</v>
      </c>
      <c r="D151" s="40">
        <v>2017</v>
      </c>
      <c r="E151" s="40">
        <v>2017</v>
      </c>
      <c r="F151" s="40">
        <v>2017</v>
      </c>
      <c r="G151" s="19">
        <f t="shared" si="12"/>
        <v>17460.9</v>
      </c>
      <c r="H151" s="19">
        <v>8451.6</v>
      </c>
      <c r="I151" s="19">
        <f>8645.2-86.4</f>
        <v>8558.800000000001</v>
      </c>
      <c r="J151" s="19">
        <v>450.5</v>
      </c>
    </row>
    <row r="152" spans="1:10" s="4" customFormat="1" ht="60">
      <c r="A152" s="38" t="s">
        <v>71</v>
      </c>
      <c r="B152" s="39" t="s">
        <v>29</v>
      </c>
      <c r="C152" s="39" t="s">
        <v>14</v>
      </c>
      <c r="D152" s="40">
        <v>2017</v>
      </c>
      <c r="E152" s="40">
        <v>2017</v>
      </c>
      <c r="F152" s="40">
        <v>2017</v>
      </c>
      <c r="G152" s="19">
        <f t="shared" si="12"/>
        <v>2299.7</v>
      </c>
      <c r="H152" s="19"/>
      <c r="I152" s="19">
        <v>2276.7</v>
      </c>
      <c r="J152" s="19">
        <v>23</v>
      </c>
    </row>
    <row r="153" spans="1:10" s="4" customFormat="1" ht="49.5" customHeight="1">
      <c r="A153" s="38" t="s">
        <v>69</v>
      </c>
      <c r="B153" s="39" t="s">
        <v>30</v>
      </c>
      <c r="C153" s="39" t="s">
        <v>19</v>
      </c>
      <c r="D153" s="40">
        <v>2017</v>
      </c>
      <c r="E153" s="40">
        <v>2017</v>
      </c>
      <c r="F153" s="40">
        <v>2017</v>
      </c>
      <c r="G153" s="19">
        <f t="shared" si="12"/>
        <v>7044.2</v>
      </c>
      <c r="H153" s="19"/>
      <c r="I153" s="19"/>
      <c r="J153" s="19">
        <v>7044.2</v>
      </c>
    </row>
    <row r="154" spans="1:10" s="4" customFormat="1" ht="12">
      <c r="A154" s="148" t="s">
        <v>158</v>
      </c>
      <c r="B154" s="149"/>
      <c r="C154" s="149"/>
      <c r="D154" s="149"/>
      <c r="E154" s="150"/>
      <c r="F154" s="50">
        <v>2018</v>
      </c>
      <c r="G154" s="13">
        <f t="shared" si="12"/>
        <v>1024.5</v>
      </c>
      <c r="H154" s="14"/>
      <c r="I154" s="14"/>
      <c r="J154" s="13">
        <f>SUM(J159)</f>
        <v>1024.5</v>
      </c>
    </row>
    <row r="155" spans="1:10" s="4" customFormat="1" ht="12">
      <c r="A155" s="151"/>
      <c r="B155" s="152"/>
      <c r="C155" s="152"/>
      <c r="D155" s="152"/>
      <c r="E155" s="153"/>
      <c r="F155" s="15">
        <v>2019</v>
      </c>
      <c r="G155" s="1">
        <f t="shared" si="12"/>
        <v>99</v>
      </c>
      <c r="H155" s="16"/>
      <c r="I155" s="16"/>
      <c r="J155" s="1">
        <f>SUM(J166)</f>
        <v>99</v>
      </c>
    </row>
    <row r="156" spans="1:10" s="4" customFormat="1" ht="12">
      <c r="A156" s="151"/>
      <c r="B156" s="152"/>
      <c r="C156" s="152"/>
      <c r="D156" s="152"/>
      <c r="E156" s="153"/>
      <c r="F156" s="15">
        <v>2020</v>
      </c>
      <c r="G156" s="1">
        <f t="shared" si="12"/>
        <v>100</v>
      </c>
      <c r="H156" s="1"/>
      <c r="I156" s="1"/>
      <c r="J156" s="1">
        <f>SUM(J168)</f>
        <v>100</v>
      </c>
    </row>
    <row r="157" spans="1:10" s="4" customFormat="1" ht="12">
      <c r="A157" s="151"/>
      <c r="B157" s="152"/>
      <c r="C157" s="152"/>
      <c r="D157" s="152"/>
      <c r="E157" s="153"/>
      <c r="F157" s="15">
        <v>2021</v>
      </c>
      <c r="G157" s="1">
        <f>SUM(H157:J157)</f>
        <v>200</v>
      </c>
      <c r="H157" s="1"/>
      <c r="I157" s="1"/>
      <c r="J157" s="1">
        <f>SUM(J169)</f>
        <v>200</v>
      </c>
    </row>
    <row r="158" spans="1:10" s="4" customFormat="1" ht="12">
      <c r="A158" s="154"/>
      <c r="B158" s="155"/>
      <c r="C158" s="155"/>
      <c r="D158" s="155"/>
      <c r="E158" s="156"/>
      <c r="F158" s="51">
        <v>2022</v>
      </c>
      <c r="G158" s="17">
        <f>SUM(H158:J158)</f>
        <v>2061.9999999999995</v>
      </c>
      <c r="H158" s="17"/>
      <c r="I158" s="17"/>
      <c r="J158" s="17">
        <f>SUM(J170)</f>
        <v>2061.9999999999995</v>
      </c>
    </row>
    <row r="159" spans="1:10" s="4" customFormat="1" ht="24">
      <c r="A159" s="84" t="s">
        <v>43</v>
      </c>
      <c r="B159" s="24" t="s">
        <v>31</v>
      </c>
      <c r="C159" s="79" t="s">
        <v>14</v>
      </c>
      <c r="D159" s="145">
        <v>2018</v>
      </c>
      <c r="E159" s="75">
        <v>2018</v>
      </c>
      <c r="F159" s="41">
        <v>2018</v>
      </c>
      <c r="G159" s="31">
        <f t="shared" si="12"/>
        <v>1024.5</v>
      </c>
      <c r="H159" s="31"/>
      <c r="I159" s="31"/>
      <c r="J159" s="20">
        <f>1500+118.3-593.8</f>
        <v>1024.5</v>
      </c>
    </row>
    <row r="160" spans="1:10" s="4" customFormat="1" ht="36">
      <c r="A160" s="85"/>
      <c r="B160" s="42" t="s">
        <v>32</v>
      </c>
      <c r="C160" s="81"/>
      <c r="D160" s="146"/>
      <c r="E160" s="82"/>
      <c r="F160" s="25"/>
      <c r="G160" s="26"/>
      <c r="H160" s="26"/>
      <c r="I160" s="26"/>
      <c r="J160" s="26"/>
    </row>
    <row r="161" spans="1:10" s="4" customFormat="1" ht="24">
      <c r="A161" s="85"/>
      <c r="B161" s="42" t="s">
        <v>33</v>
      </c>
      <c r="C161" s="81"/>
      <c r="D161" s="146"/>
      <c r="E161" s="82"/>
      <c r="F161" s="25"/>
      <c r="G161" s="26"/>
      <c r="H161" s="26"/>
      <c r="I161" s="26"/>
      <c r="J161" s="26"/>
    </row>
    <row r="162" spans="1:10" s="4" customFormat="1" ht="24">
      <c r="A162" s="85"/>
      <c r="B162" s="42" t="s">
        <v>34</v>
      </c>
      <c r="C162" s="81"/>
      <c r="D162" s="146"/>
      <c r="E162" s="82"/>
      <c r="F162" s="25"/>
      <c r="G162" s="26"/>
      <c r="H162" s="26"/>
      <c r="I162" s="26"/>
      <c r="J162" s="26"/>
    </row>
    <row r="163" spans="1:10" s="4" customFormat="1" ht="38.25" customHeight="1">
      <c r="A163" s="85"/>
      <c r="B163" s="42" t="s">
        <v>127</v>
      </c>
      <c r="C163" s="81"/>
      <c r="D163" s="146"/>
      <c r="E163" s="82"/>
      <c r="F163" s="25"/>
      <c r="G163" s="26"/>
      <c r="H163" s="26"/>
      <c r="I163" s="26"/>
      <c r="J163" s="26"/>
    </row>
    <row r="164" spans="1:10" s="4" customFormat="1" ht="36">
      <c r="A164" s="85"/>
      <c r="B164" s="42" t="s">
        <v>35</v>
      </c>
      <c r="C164" s="81"/>
      <c r="D164" s="146"/>
      <c r="E164" s="82"/>
      <c r="F164" s="25"/>
      <c r="G164" s="26"/>
      <c r="H164" s="26"/>
      <c r="I164" s="26"/>
      <c r="J164" s="26"/>
    </row>
    <row r="165" spans="1:10" s="4" customFormat="1" ht="36">
      <c r="A165" s="86"/>
      <c r="B165" s="27" t="s">
        <v>36</v>
      </c>
      <c r="C165" s="80"/>
      <c r="D165" s="147"/>
      <c r="E165" s="76"/>
      <c r="F165" s="28"/>
      <c r="G165" s="29"/>
      <c r="H165" s="29"/>
      <c r="I165" s="29"/>
      <c r="J165" s="29"/>
    </row>
    <row r="166" spans="1:10" s="4" customFormat="1" ht="24">
      <c r="A166" s="62" t="s">
        <v>44</v>
      </c>
      <c r="B166" s="24" t="s">
        <v>134</v>
      </c>
      <c r="C166" s="63"/>
      <c r="D166" s="65"/>
      <c r="E166" s="41"/>
      <c r="F166" s="41">
        <v>2019</v>
      </c>
      <c r="G166" s="31">
        <f>SUM(H166:J166)</f>
        <v>99</v>
      </c>
      <c r="H166" s="31"/>
      <c r="I166" s="31"/>
      <c r="J166" s="20">
        <v>99</v>
      </c>
    </row>
    <row r="167" spans="1:10" s="4" customFormat="1" ht="38.25" customHeight="1">
      <c r="A167" s="49"/>
      <c r="B167" s="27" t="s">
        <v>133</v>
      </c>
      <c r="C167" s="64"/>
      <c r="D167" s="66"/>
      <c r="E167" s="47"/>
      <c r="F167" s="28"/>
      <c r="G167" s="29"/>
      <c r="H167" s="29"/>
      <c r="I167" s="29"/>
      <c r="J167" s="29"/>
    </row>
    <row r="168" spans="1:10" s="4" customFormat="1" ht="24">
      <c r="A168" s="84" t="s">
        <v>45</v>
      </c>
      <c r="B168" s="24" t="s">
        <v>31</v>
      </c>
      <c r="C168" s="79" t="s">
        <v>14</v>
      </c>
      <c r="D168" s="145">
        <v>2020</v>
      </c>
      <c r="E168" s="75">
        <v>2021</v>
      </c>
      <c r="F168" s="46">
        <v>2020</v>
      </c>
      <c r="G168" s="60">
        <f>SUM(H168:J168)</f>
        <v>100</v>
      </c>
      <c r="H168" s="60"/>
      <c r="I168" s="60"/>
      <c r="J168" s="34">
        <v>100</v>
      </c>
    </row>
    <row r="169" spans="1:10" s="4" customFormat="1" ht="26.25" customHeight="1">
      <c r="A169" s="85"/>
      <c r="B169" s="42" t="s">
        <v>126</v>
      </c>
      <c r="C169" s="81"/>
      <c r="D169" s="146"/>
      <c r="E169" s="82"/>
      <c r="F169" s="46">
        <v>2021</v>
      </c>
      <c r="G169" s="34">
        <f>SUM(H169:J169)</f>
        <v>200</v>
      </c>
      <c r="H169" s="34"/>
      <c r="I169" s="34"/>
      <c r="J169" s="34">
        <v>200</v>
      </c>
    </row>
    <row r="170" spans="1:10" s="4" customFormat="1" ht="37.5">
      <c r="A170" s="85"/>
      <c r="B170" s="42" t="s">
        <v>128</v>
      </c>
      <c r="C170" s="81"/>
      <c r="D170" s="146"/>
      <c r="E170" s="82"/>
      <c r="F170" s="46">
        <v>2022</v>
      </c>
      <c r="G170" s="34">
        <f>SUM(H170:J170)</f>
        <v>2061.9999999999995</v>
      </c>
      <c r="H170" s="34"/>
      <c r="I170" s="34"/>
      <c r="J170" s="34">
        <f>776.8+1764.6-479.4</f>
        <v>2061.9999999999995</v>
      </c>
    </row>
    <row r="171" spans="1:10" s="4" customFormat="1" ht="24.75" customHeight="1">
      <c r="A171" s="85"/>
      <c r="B171" s="42" t="s">
        <v>150</v>
      </c>
      <c r="C171" s="81"/>
      <c r="D171" s="146"/>
      <c r="E171" s="76"/>
      <c r="F171" s="47"/>
      <c r="G171" s="21"/>
      <c r="H171" s="21"/>
      <c r="I171" s="21"/>
      <c r="J171" s="21"/>
    </row>
    <row r="172" spans="1:10" s="4" customFormat="1" ht="15" customHeight="1">
      <c r="A172" s="74"/>
      <c r="B172" s="87" t="s">
        <v>37</v>
      </c>
      <c r="C172" s="87"/>
      <c r="D172" s="89"/>
      <c r="E172" s="89"/>
      <c r="F172" s="8">
        <v>2017</v>
      </c>
      <c r="G172" s="5">
        <f aca="true" t="shared" si="13" ref="G172:G177">SUM(H172:J172)</f>
        <v>26804.8</v>
      </c>
      <c r="H172" s="5">
        <f>SUM(H141)</f>
        <v>8451.6</v>
      </c>
      <c r="I172" s="5">
        <f>SUM(I141)</f>
        <v>10835.5</v>
      </c>
      <c r="J172" s="5">
        <f>SUM(J141)</f>
        <v>7517.7</v>
      </c>
    </row>
    <row r="173" spans="1:10" s="4" customFormat="1" ht="15" customHeight="1">
      <c r="A173" s="74"/>
      <c r="B173" s="87"/>
      <c r="C173" s="87"/>
      <c r="D173" s="89"/>
      <c r="E173" s="89"/>
      <c r="F173" s="10">
        <v>2018</v>
      </c>
      <c r="G173" s="6">
        <f t="shared" si="13"/>
        <v>1024.5</v>
      </c>
      <c r="H173" s="6"/>
      <c r="I173" s="6"/>
      <c r="J173" s="6">
        <f>SUM(J142)</f>
        <v>1024.5</v>
      </c>
    </row>
    <row r="174" spans="1:10" s="4" customFormat="1" ht="15" customHeight="1">
      <c r="A174" s="75"/>
      <c r="B174" s="88"/>
      <c r="C174" s="88"/>
      <c r="D174" s="90"/>
      <c r="E174" s="90"/>
      <c r="F174" s="10">
        <v>2019</v>
      </c>
      <c r="G174" s="11">
        <f t="shared" si="13"/>
        <v>99</v>
      </c>
      <c r="H174" s="6"/>
      <c r="I174" s="6"/>
      <c r="J174" s="6">
        <f>SUM(J143)</f>
        <v>99</v>
      </c>
    </row>
    <row r="175" spans="1:10" s="4" customFormat="1" ht="15" customHeight="1">
      <c r="A175" s="75"/>
      <c r="B175" s="88"/>
      <c r="C175" s="88"/>
      <c r="D175" s="90"/>
      <c r="E175" s="90"/>
      <c r="F175" s="10">
        <v>2020</v>
      </c>
      <c r="G175" s="11">
        <f t="shared" si="13"/>
        <v>100</v>
      </c>
      <c r="H175" s="6"/>
      <c r="I175" s="6"/>
      <c r="J175" s="6">
        <f>SUM(J144)</f>
        <v>100</v>
      </c>
    </row>
    <row r="176" spans="1:10" s="4" customFormat="1" ht="15" customHeight="1">
      <c r="A176" s="75"/>
      <c r="B176" s="88"/>
      <c r="C176" s="88"/>
      <c r="D176" s="90"/>
      <c r="E176" s="90"/>
      <c r="F176" s="10">
        <v>2021</v>
      </c>
      <c r="G176" s="11">
        <f t="shared" si="13"/>
        <v>200</v>
      </c>
      <c r="H176" s="6"/>
      <c r="I176" s="6"/>
      <c r="J176" s="6">
        <f>SUM(J145)</f>
        <v>200</v>
      </c>
    </row>
    <row r="177" spans="1:10" s="4" customFormat="1" ht="15" customHeight="1">
      <c r="A177" s="75"/>
      <c r="B177" s="88"/>
      <c r="C177" s="88"/>
      <c r="D177" s="90"/>
      <c r="E177" s="90"/>
      <c r="F177" s="10">
        <v>2022</v>
      </c>
      <c r="G177" s="11">
        <f t="shared" si="13"/>
        <v>2061.9999999999995</v>
      </c>
      <c r="H177" s="6"/>
      <c r="I177" s="6"/>
      <c r="J177" s="6">
        <f>SUM(J146)</f>
        <v>2061.9999999999995</v>
      </c>
    </row>
    <row r="178" spans="1:10" s="4" customFormat="1" ht="15" customHeight="1">
      <c r="A178" s="75"/>
      <c r="B178" s="88"/>
      <c r="C178" s="88"/>
      <c r="D178" s="90"/>
      <c r="E178" s="90"/>
      <c r="F178" s="10" t="s">
        <v>149</v>
      </c>
      <c r="G178" s="6">
        <f>SUM(G172:G177)</f>
        <v>30290.3</v>
      </c>
      <c r="H178" s="6">
        <f>SUM(H172:H177)</f>
        <v>8451.6</v>
      </c>
      <c r="I178" s="6">
        <f>SUM(I172:I177)</f>
        <v>10835.5</v>
      </c>
      <c r="J178" s="6">
        <f>SUM(J172:J177)</f>
        <v>11003.2</v>
      </c>
    </row>
    <row r="179" spans="1:10" s="71" customFormat="1" ht="38.25" customHeight="1">
      <c r="A179" s="107" t="s">
        <v>38</v>
      </c>
      <c r="B179" s="108"/>
      <c r="C179" s="108"/>
      <c r="D179" s="108"/>
      <c r="E179" s="108"/>
      <c r="F179" s="108"/>
      <c r="G179" s="108"/>
      <c r="H179" s="108"/>
      <c r="I179" s="108"/>
      <c r="J179" s="109"/>
    </row>
    <row r="180" spans="1:10" s="4" customFormat="1" ht="15" customHeight="1">
      <c r="A180" s="125" t="s">
        <v>77</v>
      </c>
      <c r="B180" s="126"/>
      <c r="C180" s="126"/>
      <c r="D180" s="126"/>
      <c r="E180" s="127"/>
      <c r="F180" s="8">
        <v>2017</v>
      </c>
      <c r="G180" s="9">
        <f aca="true" t="shared" si="14" ref="G180:G191">SUM(H180:J180)</f>
        <v>1380.9</v>
      </c>
      <c r="H180" s="9"/>
      <c r="I180" s="9">
        <f>SUM(I184)</f>
        <v>1297.9</v>
      </c>
      <c r="J180" s="9">
        <f>SUM(J184)</f>
        <v>83</v>
      </c>
    </row>
    <row r="181" spans="1:10" s="4" customFormat="1" ht="15" customHeight="1">
      <c r="A181" s="128"/>
      <c r="B181" s="129"/>
      <c r="C181" s="129"/>
      <c r="D181" s="129"/>
      <c r="E181" s="130"/>
      <c r="F181" s="10">
        <v>2020</v>
      </c>
      <c r="G181" s="11">
        <f t="shared" si="14"/>
        <v>67.9</v>
      </c>
      <c r="H181" s="11"/>
      <c r="I181" s="11"/>
      <c r="J181" s="11">
        <f aca="true" t="shared" si="15" ref="J181:J191">SUM(J185)</f>
        <v>67.9</v>
      </c>
    </row>
    <row r="182" spans="1:10" s="4" customFormat="1" ht="15" customHeight="1">
      <c r="A182" s="128"/>
      <c r="B182" s="129"/>
      <c r="C182" s="129"/>
      <c r="D182" s="129"/>
      <c r="E182" s="130"/>
      <c r="F182" s="10">
        <v>2021</v>
      </c>
      <c r="G182" s="11">
        <f t="shared" si="14"/>
        <v>296.5</v>
      </c>
      <c r="H182" s="11"/>
      <c r="I182" s="11"/>
      <c r="J182" s="11">
        <f t="shared" si="15"/>
        <v>296.5</v>
      </c>
    </row>
    <row r="183" spans="1:10" s="4" customFormat="1" ht="15" customHeight="1">
      <c r="A183" s="131"/>
      <c r="B183" s="132"/>
      <c r="C183" s="132"/>
      <c r="D183" s="132"/>
      <c r="E183" s="133"/>
      <c r="F183" s="67">
        <v>2022</v>
      </c>
      <c r="G183" s="7">
        <f t="shared" si="14"/>
        <v>296.5</v>
      </c>
      <c r="H183" s="33"/>
      <c r="I183" s="33"/>
      <c r="J183" s="70">
        <f t="shared" si="15"/>
        <v>296.5</v>
      </c>
    </row>
    <row r="184" spans="1:10" s="4" customFormat="1" ht="15" customHeight="1">
      <c r="A184" s="136" t="s">
        <v>129</v>
      </c>
      <c r="B184" s="137"/>
      <c r="C184" s="137"/>
      <c r="D184" s="137"/>
      <c r="E184" s="138"/>
      <c r="F184" s="50">
        <v>2017</v>
      </c>
      <c r="G184" s="13">
        <f t="shared" si="14"/>
        <v>1380.9</v>
      </c>
      <c r="H184" s="13"/>
      <c r="I184" s="13">
        <f>SUM(I188)</f>
        <v>1297.9</v>
      </c>
      <c r="J184" s="13">
        <f t="shared" si="15"/>
        <v>83</v>
      </c>
    </row>
    <row r="185" spans="1:10" s="4" customFormat="1" ht="15" customHeight="1">
      <c r="A185" s="139"/>
      <c r="B185" s="140"/>
      <c r="C185" s="140"/>
      <c r="D185" s="140"/>
      <c r="E185" s="141"/>
      <c r="F185" s="15">
        <v>2020</v>
      </c>
      <c r="G185" s="1">
        <f t="shared" si="14"/>
        <v>67.9</v>
      </c>
      <c r="H185" s="16"/>
      <c r="I185" s="16"/>
      <c r="J185" s="1">
        <f t="shared" si="15"/>
        <v>67.9</v>
      </c>
    </row>
    <row r="186" spans="1:10" s="4" customFormat="1" ht="15" customHeight="1">
      <c r="A186" s="139"/>
      <c r="B186" s="140"/>
      <c r="C186" s="140"/>
      <c r="D186" s="140"/>
      <c r="E186" s="141"/>
      <c r="F186" s="15">
        <v>2021</v>
      </c>
      <c r="G186" s="1">
        <f t="shared" si="14"/>
        <v>296.5</v>
      </c>
      <c r="H186" s="1"/>
      <c r="I186" s="1"/>
      <c r="J186" s="1">
        <f t="shared" si="15"/>
        <v>296.5</v>
      </c>
    </row>
    <row r="187" spans="1:10" s="4" customFormat="1" ht="15" customHeight="1">
      <c r="A187" s="142"/>
      <c r="B187" s="143"/>
      <c r="C187" s="143"/>
      <c r="D187" s="143"/>
      <c r="E187" s="144"/>
      <c r="F187" s="51">
        <v>2022</v>
      </c>
      <c r="G187" s="17">
        <f t="shared" si="14"/>
        <v>296.5</v>
      </c>
      <c r="H187" s="17"/>
      <c r="I187" s="17"/>
      <c r="J187" s="17">
        <f t="shared" si="15"/>
        <v>296.5</v>
      </c>
    </row>
    <row r="188" spans="1:10" s="4" customFormat="1" ht="15" customHeight="1">
      <c r="A188" s="74" t="s">
        <v>39</v>
      </c>
      <c r="B188" s="157" t="s">
        <v>130</v>
      </c>
      <c r="C188" s="106" t="s">
        <v>14</v>
      </c>
      <c r="D188" s="74">
        <v>2017</v>
      </c>
      <c r="E188" s="74">
        <v>2022</v>
      </c>
      <c r="F188" s="53">
        <v>2017</v>
      </c>
      <c r="G188" s="13">
        <f t="shared" si="14"/>
        <v>1380.9</v>
      </c>
      <c r="H188" s="13"/>
      <c r="I188" s="13">
        <f>SUM(I192)</f>
        <v>1297.9</v>
      </c>
      <c r="J188" s="13">
        <f t="shared" si="15"/>
        <v>83</v>
      </c>
    </row>
    <row r="189" spans="1:10" s="4" customFormat="1" ht="15" customHeight="1">
      <c r="A189" s="74"/>
      <c r="B189" s="157"/>
      <c r="C189" s="106"/>
      <c r="D189" s="74"/>
      <c r="E189" s="74"/>
      <c r="F189" s="54">
        <v>2020</v>
      </c>
      <c r="G189" s="1">
        <f t="shared" si="14"/>
        <v>67.9</v>
      </c>
      <c r="H189" s="1"/>
      <c r="I189" s="1"/>
      <c r="J189" s="1">
        <f t="shared" si="15"/>
        <v>67.9</v>
      </c>
    </row>
    <row r="190" spans="1:10" s="4" customFormat="1" ht="15" customHeight="1">
      <c r="A190" s="74"/>
      <c r="B190" s="157"/>
      <c r="C190" s="106"/>
      <c r="D190" s="74"/>
      <c r="E190" s="74"/>
      <c r="F190" s="54">
        <v>2021</v>
      </c>
      <c r="G190" s="1">
        <f t="shared" si="14"/>
        <v>296.5</v>
      </c>
      <c r="H190" s="1"/>
      <c r="I190" s="1"/>
      <c r="J190" s="1">
        <f t="shared" si="15"/>
        <v>296.5</v>
      </c>
    </row>
    <row r="191" spans="1:10" s="4" customFormat="1" ht="99" customHeight="1">
      <c r="A191" s="74"/>
      <c r="B191" s="157"/>
      <c r="C191" s="106"/>
      <c r="D191" s="74"/>
      <c r="E191" s="74"/>
      <c r="F191" s="47">
        <v>2022</v>
      </c>
      <c r="G191" s="21">
        <f t="shared" si="14"/>
        <v>296.5</v>
      </c>
      <c r="H191" s="21"/>
      <c r="I191" s="21"/>
      <c r="J191" s="21">
        <f t="shared" si="15"/>
        <v>296.5</v>
      </c>
    </row>
    <row r="192" spans="1:10" s="4" customFormat="1" ht="12">
      <c r="A192" s="103" t="s">
        <v>70</v>
      </c>
      <c r="B192" s="77" t="s">
        <v>40</v>
      </c>
      <c r="C192" s="106" t="s">
        <v>14</v>
      </c>
      <c r="D192" s="74">
        <v>2017</v>
      </c>
      <c r="E192" s="74">
        <v>2022</v>
      </c>
      <c r="F192" s="53">
        <v>2017</v>
      </c>
      <c r="G192" s="13">
        <f aca="true" t="shared" si="16" ref="G192:G199">SUM(H192:J192)</f>
        <v>1380.9</v>
      </c>
      <c r="H192" s="13"/>
      <c r="I192" s="13">
        <v>1297.9</v>
      </c>
      <c r="J192" s="13">
        <v>83</v>
      </c>
    </row>
    <row r="193" spans="1:10" s="4" customFormat="1" ht="12">
      <c r="A193" s="103"/>
      <c r="B193" s="77"/>
      <c r="C193" s="106"/>
      <c r="D193" s="74"/>
      <c r="E193" s="74"/>
      <c r="F193" s="54">
        <v>2020</v>
      </c>
      <c r="G193" s="1">
        <f t="shared" si="16"/>
        <v>67.9</v>
      </c>
      <c r="H193" s="1"/>
      <c r="I193" s="1"/>
      <c r="J193" s="1">
        <v>67.9</v>
      </c>
    </row>
    <row r="194" spans="1:10" s="4" customFormat="1" ht="12">
      <c r="A194" s="103"/>
      <c r="B194" s="77"/>
      <c r="C194" s="106"/>
      <c r="D194" s="74"/>
      <c r="E194" s="74"/>
      <c r="F194" s="54">
        <v>2021</v>
      </c>
      <c r="G194" s="1">
        <f>SUM(H194:J194)</f>
        <v>296.5</v>
      </c>
      <c r="H194" s="1"/>
      <c r="I194" s="1"/>
      <c r="J194" s="1">
        <v>296.5</v>
      </c>
    </row>
    <row r="195" spans="1:10" s="4" customFormat="1" ht="27" customHeight="1">
      <c r="A195" s="103"/>
      <c r="B195" s="77"/>
      <c r="C195" s="106"/>
      <c r="D195" s="74"/>
      <c r="E195" s="74"/>
      <c r="F195" s="47">
        <v>2022</v>
      </c>
      <c r="G195" s="21">
        <f>SUM(H195:J195)</f>
        <v>296.5</v>
      </c>
      <c r="H195" s="21"/>
      <c r="I195" s="21"/>
      <c r="J195" s="21">
        <v>296.5</v>
      </c>
    </row>
    <row r="196" spans="1:10" s="4" customFormat="1" ht="12">
      <c r="A196" s="89"/>
      <c r="B196" s="87" t="s">
        <v>41</v>
      </c>
      <c r="C196" s="87"/>
      <c r="D196" s="89"/>
      <c r="E196" s="89"/>
      <c r="F196" s="44">
        <v>2017</v>
      </c>
      <c r="G196" s="5">
        <f t="shared" si="16"/>
        <v>1380.9</v>
      </c>
      <c r="H196" s="5"/>
      <c r="I196" s="5">
        <f>SUM(I180)</f>
        <v>1297.9</v>
      </c>
      <c r="J196" s="5">
        <f>SUM(J180)</f>
        <v>83</v>
      </c>
    </row>
    <row r="197" spans="1:10" s="4" customFormat="1" ht="12">
      <c r="A197" s="89"/>
      <c r="B197" s="87"/>
      <c r="C197" s="87"/>
      <c r="D197" s="89"/>
      <c r="E197" s="89"/>
      <c r="F197" s="10">
        <v>2020</v>
      </c>
      <c r="G197" s="6">
        <f t="shared" si="16"/>
        <v>67.9</v>
      </c>
      <c r="H197" s="6"/>
      <c r="I197" s="6"/>
      <c r="J197" s="6">
        <f>SUM(J181)</f>
        <v>67.9</v>
      </c>
    </row>
    <row r="198" spans="1:10" s="4" customFormat="1" ht="12">
      <c r="A198" s="89"/>
      <c r="B198" s="87"/>
      <c r="C198" s="87"/>
      <c r="D198" s="89"/>
      <c r="E198" s="89"/>
      <c r="F198" s="10">
        <v>2021</v>
      </c>
      <c r="G198" s="6">
        <f t="shared" si="16"/>
        <v>296.5</v>
      </c>
      <c r="H198" s="6"/>
      <c r="I198" s="6"/>
      <c r="J198" s="6">
        <f>SUM(J182)</f>
        <v>296.5</v>
      </c>
    </row>
    <row r="199" spans="1:10" s="4" customFormat="1" ht="12">
      <c r="A199" s="89"/>
      <c r="B199" s="87"/>
      <c r="C199" s="87"/>
      <c r="D199" s="89"/>
      <c r="E199" s="89"/>
      <c r="F199" s="69">
        <v>2022</v>
      </c>
      <c r="G199" s="6">
        <f t="shared" si="16"/>
        <v>296.5</v>
      </c>
      <c r="H199" s="6"/>
      <c r="I199" s="6"/>
      <c r="J199" s="6">
        <f>SUM(J183)</f>
        <v>296.5</v>
      </c>
    </row>
    <row r="200" spans="1:10" s="4" customFormat="1" ht="12">
      <c r="A200" s="89"/>
      <c r="B200" s="87"/>
      <c r="C200" s="87"/>
      <c r="D200" s="89"/>
      <c r="E200" s="89"/>
      <c r="F200" s="45" t="s">
        <v>149</v>
      </c>
      <c r="G200" s="7">
        <f>SUM(H200:J200)</f>
        <v>2041.8000000000002</v>
      </c>
      <c r="H200" s="7"/>
      <c r="I200" s="7">
        <f>SUM(I196:I198)</f>
        <v>1297.9</v>
      </c>
      <c r="J200" s="7">
        <f>SUM(J196:J199)</f>
        <v>743.9</v>
      </c>
    </row>
    <row r="201" spans="1:10" ht="1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ht="15">
      <c r="A202" s="3"/>
    </row>
    <row r="203" ht="15">
      <c r="A203" s="3"/>
    </row>
  </sheetData>
  <sheetProtection/>
  <mergeCells count="149">
    <mergeCell ref="F5:J5"/>
    <mergeCell ref="A188:A191"/>
    <mergeCell ref="B188:B191"/>
    <mergeCell ref="C188:C191"/>
    <mergeCell ref="D188:D191"/>
    <mergeCell ref="C196:C200"/>
    <mergeCell ref="D196:D200"/>
    <mergeCell ref="E196:E200"/>
    <mergeCell ref="A192:A195"/>
    <mergeCell ref="E192:E195"/>
    <mergeCell ref="C192:C195"/>
    <mergeCell ref="B192:B195"/>
    <mergeCell ref="D192:D195"/>
    <mergeCell ref="C172:C178"/>
    <mergeCell ref="A154:E158"/>
    <mergeCell ref="A168:A171"/>
    <mergeCell ref="A196:A200"/>
    <mergeCell ref="D168:D171"/>
    <mergeCell ref="B172:B178"/>
    <mergeCell ref="A172:A178"/>
    <mergeCell ref="A184:E187"/>
    <mergeCell ref="E188:E191"/>
    <mergeCell ref="B196:B200"/>
    <mergeCell ref="C168:C171"/>
    <mergeCell ref="E168:E171"/>
    <mergeCell ref="C159:C165"/>
    <mergeCell ref="A117:A119"/>
    <mergeCell ref="B117:B119"/>
    <mergeCell ref="C117:C119"/>
    <mergeCell ref="D117:D119"/>
    <mergeCell ref="E117:E119"/>
    <mergeCell ref="C131:C132"/>
    <mergeCell ref="A131:A132"/>
    <mergeCell ref="E159:E165"/>
    <mergeCell ref="B115:B116"/>
    <mergeCell ref="C115:C116"/>
    <mergeCell ref="B131:B132"/>
    <mergeCell ref="C126:C128"/>
    <mergeCell ref="A147:E149"/>
    <mergeCell ref="C120:C121"/>
    <mergeCell ref="A159:A165"/>
    <mergeCell ref="D159:D165"/>
    <mergeCell ref="A122:A123"/>
    <mergeCell ref="A180:E183"/>
    <mergeCell ref="D172:D178"/>
    <mergeCell ref="E172:E178"/>
    <mergeCell ref="A126:A128"/>
    <mergeCell ref="A1:J1"/>
    <mergeCell ref="A2:J2"/>
    <mergeCell ref="A3:J3"/>
    <mergeCell ref="A6:J6"/>
    <mergeCell ref="A4:J4"/>
    <mergeCell ref="E89:E94"/>
    <mergeCell ref="A124:A125"/>
    <mergeCell ref="A140:J140"/>
    <mergeCell ref="E103:E108"/>
    <mergeCell ref="C124:C125"/>
    <mergeCell ref="D124:D125"/>
    <mergeCell ref="D115:D116"/>
    <mergeCell ref="E133:E139"/>
    <mergeCell ref="D131:D132"/>
    <mergeCell ref="E126:E128"/>
    <mergeCell ref="E109:E114"/>
    <mergeCell ref="A7:J7"/>
    <mergeCell ref="C12:C18"/>
    <mergeCell ref="A9:A10"/>
    <mergeCell ref="E44:E47"/>
    <mergeCell ref="A38:E43"/>
    <mergeCell ref="E98:E102"/>
    <mergeCell ref="E79:E81"/>
    <mergeCell ref="E85:E88"/>
    <mergeCell ref="A44:A47"/>
    <mergeCell ref="D82:D84"/>
    <mergeCell ref="D79:D81"/>
    <mergeCell ref="A129:E130"/>
    <mergeCell ref="B124:B125"/>
    <mergeCell ref="A85:A88"/>
    <mergeCell ref="B85:B88"/>
    <mergeCell ref="C85:C88"/>
    <mergeCell ref="D85:D88"/>
    <mergeCell ref="D89:D94"/>
    <mergeCell ref="B98:B102"/>
    <mergeCell ref="A79:A81"/>
    <mergeCell ref="A179:J179"/>
    <mergeCell ref="A26:E31"/>
    <mergeCell ref="A115:A116"/>
    <mergeCell ref="A141:E146"/>
    <mergeCell ref="A133:A139"/>
    <mergeCell ref="B133:B139"/>
    <mergeCell ref="C133:C139"/>
    <mergeCell ref="D133:D139"/>
    <mergeCell ref="C82:C84"/>
    <mergeCell ref="E82:E84"/>
    <mergeCell ref="B9:B10"/>
    <mergeCell ref="C9:C10"/>
    <mergeCell ref="D9:E9"/>
    <mergeCell ref="F9:F10"/>
    <mergeCell ref="G9:J9"/>
    <mergeCell ref="B44:B47"/>
    <mergeCell ref="C44:C47"/>
    <mergeCell ref="C32:C37"/>
    <mergeCell ref="E32:E37"/>
    <mergeCell ref="E12:E18"/>
    <mergeCell ref="S66:S67"/>
    <mergeCell ref="A89:A94"/>
    <mergeCell ref="B89:B94"/>
    <mergeCell ref="C89:C94"/>
    <mergeCell ref="E115:E116"/>
    <mergeCell ref="A109:A114"/>
    <mergeCell ref="A98:A102"/>
    <mergeCell ref="D103:D108"/>
    <mergeCell ref="B79:B81"/>
    <mergeCell ref="C79:C81"/>
    <mergeCell ref="B32:B37"/>
    <mergeCell ref="A12:A18"/>
    <mergeCell ref="B12:B18"/>
    <mergeCell ref="D12:D18"/>
    <mergeCell ref="B82:B84"/>
    <mergeCell ref="A20:E25"/>
    <mergeCell ref="A19:J19"/>
    <mergeCell ref="A32:A37"/>
    <mergeCell ref="D32:D37"/>
    <mergeCell ref="D44:D47"/>
    <mergeCell ref="A82:A84"/>
    <mergeCell ref="B109:B114"/>
    <mergeCell ref="C109:C114"/>
    <mergeCell ref="D109:D114"/>
    <mergeCell ref="A120:A121"/>
    <mergeCell ref="B120:B121"/>
    <mergeCell ref="D120:D121"/>
    <mergeCell ref="C103:C108"/>
    <mergeCell ref="A95:A97"/>
    <mergeCell ref="B95:B97"/>
    <mergeCell ref="C95:C97"/>
    <mergeCell ref="D95:D97"/>
    <mergeCell ref="E95:E97"/>
    <mergeCell ref="C98:C102"/>
    <mergeCell ref="D98:D102"/>
    <mergeCell ref="A103:A108"/>
    <mergeCell ref="B103:B108"/>
    <mergeCell ref="E120:E121"/>
    <mergeCell ref="D126:D128"/>
    <mergeCell ref="E124:E125"/>
    <mergeCell ref="E131:E132"/>
    <mergeCell ref="B126:B128"/>
    <mergeCell ref="E122:E123"/>
    <mergeCell ref="B122:B123"/>
    <mergeCell ref="C122:C123"/>
    <mergeCell ref="D122:D12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2019-12-27T11:58:13Z</cp:lastPrinted>
  <dcterms:created xsi:type="dcterms:W3CDTF">2017-12-05T12:18:42Z</dcterms:created>
  <dcterms:modified xsi:type="dcterms:W3CDTF">2020-01-05T09:04:01Z</dcterms:modified>
  <cp:category/>
  <cp:version/>
  <cp:contentType/>
  <cp:contentStatus/>
</cp:coreProperties>
</file>