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'Лист1'!$A$1:$I$302</definedName>
  </definedNames>
  <calcPr fullCalcOnLoad="1" refMode="R1C1"/>
</workbook>
</file>

<file path=xl/sharedStrings.xml><?xml version="1.0" encoding="utf-8"?>
<sst xmlns="http://schemas.openxmlformats.org/spreadsheetml/2006/main" count="161" uniqueCount="105">
  <si>
    <t>ПЛАН</t>
  </si>
  <si>
    <t xml:space="preserve">реализации муниципальной программы «Развитие культуры, молодежной политики, физической культуры и спорта в 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</si>
  <si>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</si>
  <si>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</si>
  <si>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</si>
  <si>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</si>
  <si>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</si>
  <si>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</si>
  <si>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начало</t>
  </si>
  <si>
    <t>оконча-ние</t>
  </si>
  <si>
    <t>всего</t>
  </si>
  <si>
    <t>местный бюджет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</si>
  <si>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</si>
  <si>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Администрация МО «Приморское городское поселение»</t>
  </si>
  <si>
    <t>1. Основное мероприятие «Развитие молодежной политики»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</si>
  <si>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</si>
  <si>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Итого по Подпрограмме 1</t>
  </si>
  <si>
    <t>Подпрограмма 2 Организация культурного досуга и отдыха населения в МО «Приморское городское поселение»</t>
  </si>
  <si>
    <t>2. Основное мероприятие «Организация культурного досуга»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</si>
  <si>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</si>
  <si>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</si>
  <si>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Предоставление субсидии муниципальным бюджетным учреждениям на иные цели на обеспечение мер по развитию общественной инфраструктуры</t>
  </si>
  <si>
    <t>Итого по Подпрограмме 2</t>
  </si>
  <si>
    <t>Подпрограмма 3 Библиотечное обслуживание населения в МО «Приморское городское поселение»</t>
  </si>
  <si>
    <t>Предоставление муниципальным бюджетным учреждениям субсидий на выполнение муниципального задания на оказание муниципальной услуги  «Библиотечное, библиографическое и информационное обслуживание пользователей библиотеки»</t>
  </si>
  <si>
    <t>Предоставление субсидий на иные цели на обеспечение выплат стимулирующего характера работникам муниципальных учреждений культуры</t>
  </si>
  <si>
    <t>Итого по Подпрограмме 3</t>
  </si>
  <si>
    <t>Подпрограмма 4 Развитие физической культуры и спорта в МО «Приморское городское поселение»</t>
  </si>
  <si>
    <t>4. Основное мероприятие «Развитие физической культуры и спорта»</t>
  </si>
  <si>
    <t>Итого по Подпрограмме 4</t>
  </si>
  <si>
    <t>1.1</t>
  </si>
  <si>
    <t>2.1</t>
  </si>
  <si>
    <t>областной бюджет</t>
  </si>
  <si>
    <t>3.1</t>
  </si>
  <si>
    <t>4.1</t>
  </si>
  <si>
    <t>1.1.1</t>
  </si>
  <si>
    <t>1.2</t>
  </si>
  <si>
    <t>1.2.1</t>
  </si>
  <si>
    <t>Приложение №2</t>
  </si>
  <si>
    <t>Подпрограмма 1 «Развитие молодежной политики в МО «Приморское городское поселение»</t>
  </si>
  <si>
    <t>Приобретение товаров для проведения праздничных мероприятий, приуроченных ко Дню молодежи</t>
  </si>
  <si>
    <t>Приобретение подарочной и сувенирной продукции для проведения праздничных мероприятий, приуроченных ко Дню молодежи</t>
  </si>
  <si>
    <t>2.1.1</t>
  </si>
  <si>
    <t>Развитие и сохранение кадрового потенциала учреждений культуры и туризма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</si>
  <si>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в том числе софинансирование мероприятий по обеспечению выплат стимулирующего характера работникам муниципальных учреждений культуры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</si>
  <si>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Организация и финансирование трудоустройства несовершеннолетних граждан в возрасте от 14 до 18 лет в свободное от учебы время</t>
    </r>
  </si>
  <si>
    <r>
      <t>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</si>
  <si>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Мероприятия по поддержке муниципальном образований Ленинградской области по развитию общественной инфраструктуры муниципального значения в Ленинградской области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</si>
  <si>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9"/>
        <rFont val="Times New Roman"/>
        <family val="1"/>
      </rPr>
      <t>Основное мероприятие «Библиотечное обслуживание населения»</t>
    </r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</si>
  <si>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</si>
  <si>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t>2.   Мероприятия по обеспечению выплат стимулирующего характера работникам муниципальных учреждений культуры</t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</si>
  <si>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Мероприятия по обеспечению выплат стимулирующего характера работникам муниципальных учреждений культуры</t>
    </r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</si>
  <si>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Мероприятия в сфере молодежной политики</t>
    </r>
  </si>
  <si>
    <t>4.1.3</t>
  </si>
  <si>
    <t>Оказание услуг по авторскому надзору</t>
  </si>
  <si>
    <r>
      <t>4.</t>
    </r>
    <r>
      <rPr>
        <sz val="7"/>
        <rFont val="Times New Roman"/>
        <family val="1"/>
      </rPr>
      <t xml:space="preserve">    </t>
    </r>
    <r>
      <rPr>
        <sz val="9"/>
        <rFont val="Times New Roman"/>
        <family val="1"/>
      </rPr>
      <t>Строительство и реконструкция объектов культуры в городских поселениях Ленинградской области</t>
    </r>
  </si>
  <si>
    <t>4.1.1</t>
  </si>
  <si>
    <t>4.1.2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</si>
  <si>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</si>
  <si>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r>
      <t>5.</t>
    </r>
    <r>
      <rPr>
        <sz val="7"/>
        <rFont val="Times New Roman"/>
        <family val="1"/>
      </rPr>
      <t xml:space="preserve">    </t>
    </r>
    <r>
      <rPr>
        <sz val="9"/>
        <rFont val="Times New Roman"/>
        <family val="1"/>
      </rPr>
      <t>Строительство объектов социально-культурной сферы</t>
    </r>
  </si>
  <si>
    <t>5.1.</t>
  </si>
  <si>
    <t>5.2.</t>
  </si>
  <si>
    <t>5.3.</t>
  </si>
  <si>
    <t>4.1.4</t>
  </si>
  <si>
    <t>4.1.5</t>
  </si>
  <si>
    <t>Разработка рабочей документации по строительству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</si>
  <si>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t>1.3</t>
  </si>
  <si>
    <t>Транспортные услуги для участия в конкурсе "ПроДвижение"</t>
  </si>
  <si>
    <t>Организация участия в слете сельской молодежи (питание)</t>
  </si>
  <si>
    <t>Транспортные услуги для участия в слете сельской молодежи</t>
  </si>
  <si>
    <t>1.4</t>
  </si>
  <si>
    <t>1.5</t>
  </si>
  <si>
    <t>1.6</t>
  </si>
  <si>
    <t>1.7</t>
  </si>
  <si>
    <t>Консультативные услуги в сфере строительного контроля</t>
  </si>
  <si>
    <t>Оказание услуг по технологическому присоединению к электрической сети объекта: земельный участок под строительство культурно-досугового центра, расположенного по адресу: Ленинградская область, Выборгский район, г. Приморск, Пушкинская аллея</t>
  </si>
  <si>
    <t>Технические условия на предоставление комплекса услуг связи по адресу: Ленинградская область, Выборгский район, г. Приморск, Пушкинская аллея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</si>
  <si>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«Организация и проведение спортивно-оздоровительной работы по развитию физической культуры и спорта среди различных групп населения"</t>
  </si>
  <si>
    <r>
      <t>3.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</si>
  <si>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t>Предоставление муниципальным бюджетным учреждениям субсидий на выполнение муниципального задания на выполнение муниципальной услуги "Оказание содействия молодежи в вопросах трудоустройства, социальной реабилитации, трудоустройство несовершеннолетних граждан"</t>
  </si>
  <si>
    <t xml:space="preserve">к муниципальной программе </t>
  </si>
  <si>
    <t xml:space="preserve">«Развитие культуры, молодежной политики, </t>
  </si>
  <si>
    <t xml:space="preserve"> физической культуры и спорта </t>
  </si>
  <si>
    <t xml:space="preserve">в  МО «Приморское городское поселение» </t>
  </si>
  <si>
    <t>2017-2022</t>
  </si>
  <si>
    <t>2.3</t>
  </si>
  <si>
    <t>Транспортные услуги для участия в межмуниципальном молодежном марафоне МММ</t>
  </si>
  <si>
    <t>Организация участия в межмуниципальном молодежном марафоне МММ (питание)</t>
  </si>
  <si>
    <t>Приобретение звукового оборудования для Краснодолинского сельского дома культуры</t>
  </si>
  <si>
    <t>Приобретение звукового оборудования для Ермиловского сельского дома культуры</t>
  </si>
  <si>
    <t>Выполнение комплекса кадастровых работ по формированию и постановке на государственный кадастровый учет земельных участков под хоккейными площадками пос. Глебычево, пос. Красная Долина</t>
  </si>
  <si>
    <t>Мероприятия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и туризма в Ленинградской области" строительство и реконструкция объектов культуры в городских поселениях
Ленинградской области</t>
  </si>
  <si>
    <t>3.1.1.</t>
  </si>
  <si>
    <t>3.1.2.</t>
  </si>
  <si>
    <t>3.1.3.</t>
  </si>
  <si>
    <t>5.4.</t>
  </si>
  <si>
    <t>Услуги по подготовке документов для проведения электронного аукциона на строительство культурно-досугового центра</t>
  </si>
  <si>
    <t>Выполнение геодезической разбивочной основы с составлением отчета на объекте по адресу: Ленинградская область, Выборгский район, г. Приморск, Пушкинская аллея</t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</si>
  <si>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Мероприятия по поддержке муниципальном образований Ленинградской области по развитию общественной инфраструктуры муниципального значения в Ленинградской области</t>
    </r>
  </si>
  <si>
    <t>2.1.1.</t>
  </si>
  <si>
    <t>Текущий ремонт (частичная замена ограждения) футбольного поля</t>
  </si>
  <si>
    <t>Приобретение оборудования (уличные тренажеры) для спортивной площадки стадиона</t>
  </si>
  <si>
    <t>3.  Подготовка и утверждение документов территориального планирования поселений</t>
  </si>
  <si>
    <t>Приобретение не монтируемого оборудования, мебели, инвентаря</t>
  </si>
  <si>
    <t>Текущий ремонт(замена оконных блоков) в Ермиловском сельском доме культуры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</si>
</sst>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176" fontId="6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top" wrapText="1"/>
    </xf>
    <xf numFmtId="176" fontId="2" fillId="0" borderId="15" xfId="0" applyNumberFormat="1" applyFont="1" applyBorder="1" applyAlignment="1">
      <alignment horizontal="right" vertical="top" wrapText="1"/>
    </xf>
    <xf numFmtId="176" fontId="2" fillId="0" borderId="15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right" vertical="top" wrapText="1"/>
    </xf>
    <xf numFmtId="176" fontId="2" fillId="0" borderId="14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right" vertical="top" wrapText="1"/>
    </xf>
    <xf numFmtId="176" fontId="2" fillId="0" borderId="11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176" fontId="6" fillId="0" borderId="15" xfId="0" applyNumberFormat="1" applyFont="1" applyBorder="1" applyAlignment="1">
      <alignment horizontal="right" vertical="top" wrapText="1"/>
    </xf>
    <xf numFmtId="176" fontId="6" fillId="0" borderId="15" xfId="0" applyNumberFormat="1" applyFont="1" applyBorder="1" applyAlignment="1">
      <alignment vertical="top" wrapText="1"/>
    </xf>
    <xf numFmtId="176" fontId="6" fillId="0" borderId="10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176" fontId="6" fillId="0" borderId="14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14" xfId="0" applyNumberFormat="1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top" wrapText="1"/>
    </xf>
    <xf numFmtId="176" fontId="2" fillId="0" borderId="15" xfId="0" applyNumberFormat="1" applyFont="1" applyFill="1" applyBorder="1" applyAlignment="1">
      <alignment horizontal="right" vertical="top" wrapText="1"/>
    </xf>
    <xf numFmtId="176" fontId="2" fillId="0" borderId="15" xfId="0" applyNumberFormat="1" applyFont="1" applyFill="1" applyBorder="1" applyAlignment="1">
      <alignment vertical="top" wrapText="1"/>
    </xf>
    <xf numFmtId="176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right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47" fillId="0" borderId="0" xfId="0" applyFont="1" applyAlignment="1">
      <alignment/>
    </xf>
    <xf numFmtId="49" fontId="2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right" vertical="top" wrapText="1"/>
    </xf>
    <xf numFmtId="176" fontId="2" fillId="0" borderId="11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176" fontId="29" fillId="0" borderId="0" xfId="0" applyNumberFormat="1" applyFont="1" applyAlignment="1">
      <alignment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top" wrapText="1"/>
    </xf>
    <xf numFmtId="0" fontId="4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1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9" fillId="0" borderId="16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view="pageBreakPreview" zoomScale="110" zoomScaleSheetLayoutView="110" zoomScalePageLayoutView="0" workbookViewId="0" topLeftCell="A1">
      <selection activeCell="U37" sqref="U37"/>
    </sheetView>
  </sheetViews>
  <sheetFormatPr defaultColWidth="9.140625" defaultRowHeight="15"/>
  <cols>
    <col min="1" max="1" width="5.421875" style="3" customWidth="1"/>
    <col min="2" max="2" width="27.140625" style="3" customWidth="1"/>
    <col min="3" max="3" width="17.140625" style="3" customWidth="1"/>
    <col min="4" max="4" width="8.140625" style="3" customWidth="1"/>
    <col min="5" max="5" width="9.140625" style="3" customWidth="1"/>
    <col min="6" max="6" width="9.28125" style="3" customWidth="1"/>
    <col min="7" max="8" width="8.7109375" style="3" customWidth="1"/>
    <col min="9" max="9" width="8.8515625" style="3" customWidth="1"/>
    <col min="10" max="16384" width="9.140625" style="3" customWidth="1"/>
  </cols>
  <sheetData>
    <row r="1" spans="1:9" ht="15">
      <c r="A1" s="137" t="s">
        <v>38</v>
      </c>
      <c r="B1" s="137"/>
      <c r="C1" s="137"/>
      <c r="D1" s="137"/>
      <c r="E1" s="137"/>
      <c r="F1" s="137"/>
      <c r="G1" s="137"/>
      <c r="H1" s="137"/>
      <c r="I1" s="137"/>
    </row>
    <row r="2" spans="1:9" ht="15">
      <c r="A2" s="138" t="s">
        <v>80</v>
      </c>
      <c r="B2" s="138"/>
      <c r="C2" s="138"/>
      <c r="D2" s="138"/>
      <c r="E2" s="138"/>
      <c r="F2" s="138"/>
      <c r="G2" s="138"/>
      <c r="H2" s="138"/>
      <c r="I2" s="138"/>
    </row>
    <row r="3" spans="1:9" ht="15">
      <c r="A3" s="138" t="s">
        <v>81</v>
      </c>
      <c r="B3" s="138"/>
      <c r="C3" s="138"/>
      <c r="D3" s="138"/>
      <c r="E3" s="138"/>
      <c r="F3" s="138"/>
      <c r="G3" s="138"/>
      <c r="H3" s="138"/>
      <c r="I3" s="138"/>
    </row>
    <row r="4" spans="1:9" ht="15">
      <c r="A4" s="138" t="s">
        <v>82</v>
      </c>
      <c r="B4" s="138"/>
      <c r="C4" s="138"/>
      <c r="D4" s="138"/>
      <c r="E4" s="138"/>
      <c r="F4" s="138"/>
      <c r="G4" s="138"/>
      <c r="H4" s="138"/>
      <c r="I4" s="138"/>
    </row>
    <row r="5" spans="1:9" ht="15">
      <c r="A5" s="138" t="s">
        <v>83</v>
      </c>
      <c r="B5" s="138"/>
      <c r="C5" s="138"/>
      <c r="D5" s="138"/>
      <c r="E5" s="138"/>
      <c r="F5" s="138"/>
      <c r="G5" s="138"/>
      <c r="H5" s="138"/>
      <c r="I5" s="138"/>
    </row>
    <row r="6" ht="17.25" customHeight="1">
      <c r="A6" s="2"/>
    </row>
    <row r="7" spans="1:9" ht="15.75">
      <c r="A7" s="139" t="s">
        <v>0</v>
      </c>
      <c r="B7" s="139"/>
      <c r="C7" s="139"/>
      <c r="D7" s="139"/>
      <c r="E7" s="139"/>
      <c r="F7" s="139"/>
      <c r="G7" s="139"/>
      <c r="H7" s="139"/>
      <c r="I7" s="139"/>
    </row>
    <row r="8" spans="1:9" ht="34.5" customHeight="1">
      <c r="A8" s="140" t="s">
        <v>1</v>
      </c>
      <c r="B8" s="140"/>
      <c r="C8" s="140"/>
      <c r="D8" s="140"/>
      <c r="E8" s="140"/>
      <c r="F8" s="140"/>
      <c r="G8" s="140"/>
      <c r="H8" s="140"/>
      <c r="I8" s="140"/>
    </row>
    <row r="9" ht="6.75" customHeight="1">
      <c r="A9" s="4"/>
    </row>
    <row r="10" spans="1:9" ht="21" customHeight="1">
      <c r="A10" s="122" t="s">
        <v>2</v>
      </c>
      <c r="B10" s="122" t="s">
        <v>3</v>
      </c>
      <c r="C10" s="122" t="s">
        <v>4</v>
      </c>
      <c r="D10" s="122" t="s">
        <v>5</v>
      </c>
      <c r="E10" s="122"/>
      <c r="F10" s="122" t="s">
        <v>6</v>
      </c>
      <c r="G10" s="122" t="s">
        <v>7</v>
      </c>
      <c r="H10" s="122"/>
      <c r="I10" s="122"/>
    </row>
    <row r="11" spans="1:9" ht="15">
      <c r="A11" s="122"/>
      <c r="B11" s="122"/>
      <c r="C11" s="122"/>
      <c r="D11" s="122" t="s">
        <v>8</v>
      </c>
      <c r="E11" s="122" t="s">
        <v>9</v>
      </c>
      <c r="F11" s="122"/>
      <c r="G11" s="122"/>
      <c r="H11" s="122"/>
      <c r="I11" s="122"/>
    </row>
    <row r="12" spans="1:9" ht="24.75" customHeight="1">
      <c r="A12" s="122"/>
      <c r="B12" s="122"/>
      <c r="C12" s="122"/>
      <c r="D12" s="122"/>
      <c r="E12" s="122"/>
      <c r="F12" s="122"/>
      <c r="G12" s="5" t="s">
        <v>10</v>
      </c>
      <c r="H12" s="5" t="s">
        <v>32</v>
      </c>
      <c r="I12" s="5" t="s">
        <v>11</v>
      </c>
    </row>
    <row r="13" spans="1:9" ht="1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</row>
    <row r="14" spans="1:9" ht="13.5" customHeight="1">
      <c r="A14" s="114"/>
      <c r="B14" s="107" t="s">
        <v>12</v>
      </c>
      <c r="C14" s="107" t="s">
        <v>13</v>
      </c>
      <c r="D14" s="114">
        <v>2017</v>
      </c>
      <c r="E14" s="114">
        <v>2022</v>
      </c>
      <c r="F14" s="6">
        <v>2017</v>
      </c>
      <c r="G14" s="7">
        <f aca="true" t="shared" si="0" ref="G14:G20">SUM(H14:I14)</f>
        <v>40509.3</v>
      </c>
      <c r="H14" s="7">
        <f aca="true" t="shared" si="1" ref="H14:I19">SUM(H80+H195+H246+H296)</f>
        <v>4348</v>
      </c>
      <c r="I14" s="7">
        <f t="shared" si="1"/>
        <v>36161.3</v>
      </c>
    </row>
    <row r="15" spans="1:9" ht="13.5" customHeight="1">
      <c r="A15" s="114"/>
      <c r="B15" s="107"/>
      <c r="C15" s="107"/>
      <c r="D15" s="114"/>
      <c r="E15" s="114"/>
      <c r="F15" s="6">
        <v>2018</v>
      </c>
      <c r="G15" s="7">
        <f t="shared" si="0"/>
        <v>41239.1</v>
      </c>
      <c r="H15" s="7">
        <f t="shared" si="1"/>
        <v>4761.099999999999</v>
      </c>
      <c r="I15" s="7">
        <f t="shared" si="1"/>
        <v>36478</v>
      </c>
    </row>
    <row r="16" spans="1:9" ht="13.5" customHeight="1">
      <c r="A16" s="114"/>
      <c r="B16" s="107"/>
      <c r="C16" s="107"/>
      <c r="D16" s="114"/>
      <c r="E16" s="114"/>
      <c r="F16" s="6">
        <v>2019</v>
      </c>
      <c r="G16" s="7">
        <f t="shared" si="0"/>
        <v>83554.4</v>
      </c>
      <c r="H16" s="7">
        <f t="shared" si="1"/>
        <v>35905.399999999994</v>
      </c>
      <c r="I16" s="7">
        <f t="shared" si="1"/>
        <v>47649</v>
      </c>
    </row>
    <row r="17" spans="1:9" ht="13.5" customHeight="1">
      <c r="A17" s="114"/>
      <c r="B17" s="107"/>
      <c r="C17" s="107"/>
      <c r="D17" s="114"/>
      <c r="E17" s="114"/>
      <c r="F17" s="6">
        <v>2020</v>
      </c>
      <c r="G17" s="7">
        <f t="shared" si="0"/>
        <v>46555</v>
      </c>
      <c r="H17" s="7">
        <f t="shared" si="1"/>
        <v>0</v>
      </c>
      <c r="I17" s="7">
        <f t="shared" si="1"/>
        <v>46555</v>
      </c>
    </row>
    <row r="18" spans="1:9" ht="13.5" customHeight="1">
      <c r="A18" s="114"/>
      <c r="B18" s="107"/>
      <c r="C18" s="107"/>
      <c r="D18" s="114"/>
      <c r="E18" s="114"/>
      <c r="F18" s="6">
        <v>2021</v>
      </c>
      <c r="G18" s="7">
        <f t="shared" si="0"/>
        <v>47159.4</v>
      </c>
      <c r="H18" s="7">
        <f t="shared" si="1"/>
        <v>0</v>
      </c>
      <c r="I18" s="7">
        <f t="shared" si="1"/>
        <v>47159.4</v>
      </c>
    </row>
    <row r="19" spans="1:9" ht="13.5" customHeight="1">
      <c r="A19" s="114"/>
      <c r="B19" s="107"/>
      <c r="C19" s="107"/>
      <c r="D19" s="114"/>
      <c r="E19" s="114"/>
      <c r="F19" s="6">
        <v>2022</v>
      </c>
      <c r="G19" s="7">
        <f>SUM(H19:I19)</f>
        <v>42465.7</v>
      </c>
      <c r="H19" s="7">
        <f t="shared" si="1"/>
        <v>0</v>
      </c>
      <c r="I19" s="7">
        <f t="shared" si="1"/>
        <v>42465.7</v>
      </c>
    </row>
    <row r="20" spans="1:9" ht="13.5" customHeight="1">
      <c r="A20" s="114"/>
      <c r="B20" s="107"/>
      <c r="C20" s="107"/>
      <c r="D20" s="114"/>
      <c r="E20" s="114"/>
      <c r="F20" s="8" t="s">
        <v>84</v>
      </c>
      <c r="G20" s="9">
        <f t="shared" si="0"/>
        <v>301482.89999999997</v>
      </c>
      <c r="H20" s="9">
        <f>SUM(H14:H19)</f>
        <v>45014.49999999999</v>
      </c>
      <c r="I20" s="9">
        <f>SUM(I14:I19)</f>
        <v>256468.39999999997</v>
      </c>
    </row>
    <row r="21" spans="1:9" ht="24" customHeight="1">
      <c r="A21" s="109" t="s">
        <v>39</v>
      </c>
      <c r="B21" s="110"/>
      <c r="C21" s="110"/>
      <c r="D21" s="110"/>
      <c r="E21" s="110"/>
      <c r="F21" s="110"/>
      <c r="G21" s="110"/>
      <c r="H21" s="110"/>
      <c r="I21" s="111"/>
    </row>
    <row r="22" spans="1:9" ht="13.5" customHeight="1">
      <c r="A22" s="105" t="s">
        <v>14</v>
      </c>
      <c r="B22" s="105"/>
      <c r="C22" s="105"/>
      <c r="D22" s="105">
        <v>2017</v>
      </c>
      <c r="E22" s="123">
        <v>2022</v>
      </c>
      <c r="F22" s="47">
        <v>2017</v>
      </c>
      <c r="G22" s="56">
        <f aca="true" t="shared" si="2" ref="G22:G30">SUM(H22:I22)</f>
        <v>781.8</v>
      </c>
      <c r="H22" s="57"/>
      <c r="I22" s="58">
        <f>SUM(I58)</f>
        <v>781.8</v>
      </c>
    </row>
    <row r="23" spans="1:9" ht="13.5" customHeight="1">
      <c r="A23" s="105"/>
      <c r="B23" s="105"/>
      <c r="C23" s="105"/>
      <c r="D23" s="105"/>
      <c r="E23" s="124"/>
      <c r="F23" s="48">
        <v>2018</v>
      </c>
      <c r="G23" s="60">
        <f t="shared" si="2"/>
        <v>1132.5</v>
      </c>
      <c r="H23" s="59"/>
      <c r="I23" s="60">
        <f>SUM(I28+I59)</f>
        <v>1132.5</v>
      </c>
    </row>
    <row r="24" spans="1:9" ht="13.5" customHeight="1">
      <c r="A24" s="105"/>
      <c r="B24" s="105"/>
      <c r="C24" s="105"/>
      <c r="D24" s="105"/>
      <c r="E24" s="124"/>
      <c r="F24" s="48">
        <v>2019</v>
      </c>
      <c r="G24" s="60">
        <f t="shared" si="2"/>
        <v>216</v>
      </c>
      <c r="H24" s="59"/>
      <c r="I24" s="60">
        <f>SUM(I29+I70)</f>
        <v>216</v>
      </c>
    </row>
    <row r="25" spans="1:9" ht="13.5" customHeight="1">
      <c r="A25" s="105"/>
      <c r="B25" s="105"/>
      <c r="C25" s="105"/>
      <c r="D25" s="105"/>
      <c r="E25" s="124"/>
      <c r="F25" s="48">
        <v>2020</v>
      </c>
      <c r="G25" s="60">
        <f t="shared" si="2"/>
        <v>797</v>
      </c>
      <c r="H25" s="60"/>
      <c r="I25" s="60">
        <f>SUM(I30+I61+I71)</f>
        <v>797</v>
      </c>
    </row>
    <row r="26" spans="1:9" ht="13.5" customHeight="1">
      <c r="A26" s="105"/>
      <c r="B26" s="105"/>
      <c r="C26" s="105"/>
      <c r="D26" s="105"/>
      <c r="E26" s="124"/>
      <c r="F26" s="48">
        <v>2021</v>
      </c>
      <c r="G26" s="60">
        <f>SUM(H26:I26)</f>
        <v>797</v>
      </c>
      <c r="H26" s="60"/>
      <c r="I26" s="60">
        <f>SUM(I31+I62+I72)</f>
        <v>797</v>
      </c>
    </row>
    <row r="27" spans="1:9" ht="13.5" customHeight="1">
      <c r="A27" s="105"/>
      <c r="B27" s="105"/>
      <c r="C27" s="105"/>
      <c r="D27" s="105"/>
      <c r="E27" s="125"/>
      <c r="F27" s="79">
        <v>2022</v>
      </c>
      <c r="G27" s="61">
        <f>SUM(H27:I27)</f>
        <v>797</v>
      </c>
      <c r="H27" s="61"/>
      <c r="I27" s="61">
        <f>SUM(I32+I63+I73)</f>
        <v>797</v>
      </c>
    </row>
    <row r="28" spans="1:9" ht="13.5" customHeight="1">
      <c r="A28" s="90" t="s">
        <v>52</v>
      </c>
      <c r="B28" s="91"/>
      <c r="C28" s="91"/>
      <c r="D28" s="91"/>
      <c r="E28" s="92"/>
      <c r="F28" s="10">
        <v>2018</v>
      </c>
      <c r="G28" s="11">
        <f t="shared" si="2"/>
        <v>32</v>
      </c>
      <c r="H28" s="12"/>
      <c r="I28" s="13">
        <f>SUM(I53)</f>
        <v>32</v>
      </c>
    </row>
    <row r="29" spans="1:9" ht="13.5" customHeight="1">
      <c r="A29" s="93"/>
      <c r="B29" s="94"/>
      <c r="C29" s="94"/>
      <c r="D29" s="94"/>
      <c r="E29" s="95"/>
      <c r="F29" s="14">
        <v>2019</v>
      </c>
      <c r="G29" s="15">
        <f t="shared" si="2"/>
        <v>40.1</v>
      </c>
      <c r="H29" s="16"/>
      <c r="I29" s="17">
        <f>SUM(I33+I37+I41+I45+I49)</f>
        <v>40.1</v>
      </c>
    </row>
    <row r="30" spans="1:9" ht="13.5" customHeight="1">
      <c r="A30" s="93"/>
      <c r="B30" s="94"/>
      <c r="C30" s="94"/>
      <c r="D30" s="94"/>
      <c r="E30" s="95"/>
      <c r="F30" s="14">
        <v>2020</v>
      </c>
      <c r="G30" s="15">
        <f t="shared" si="2"/>
        <v>97</v>
      </c>
      <c r="H30" s="16"/>
      <c r="I30" s="17">
        <f>SUM(I34+I38+I42+I46+I50+I54)</f>
        <v>97</v>
      </c>
    </row>
    <row r="31" spans="1:9" ht="13.5" customHeight="1">
      <c r="A31" s="93"/>
      <c r="B31" s="94"/>
      <c r="C31" s="94"/>
      <c r="D31" s="94"/>
      <c r="E31" s="95"/>
      <c r="F31" s="14">
        <v>2021</v>
      </c>
      <c r="G31" s="1">
        <f aca="true" t="shared" si="3" ref="G31:G52">SUM(H31:I31)</f>
        <v>97</v>
      </c>
      <c r="H31" s="26"/>
      <c r="I31" s="1">
        <f>SUM(I35+I39+I43+I47+I51+I55)</f>
        <v>97</v>
      </c>
    </row>
    <row r="32" spans="1:9" ht="13.5" customHeight="1">
      <c r="A32" s="96"/>
      <c r="B32" s="97"/>
      <c r="C32" s="97"/>
      <c r="D32" s="97"/>
      <c r="E32" s="98"/>
      <c r="F32" s="18">
        <v>2022</v>
      </c>
      <c r="G32" s="28">
        <f t="shared" si="3"/>
        <v>97</v>
      </c>
      <c r="H32" s="29"/>
      <c r="I32" s="28">
        <f>SUM(I36+I40+I44+I48+I52+I56)</f>
        <v>97</v>
      </c>
    </row>
    <row r="33" spans="1:9" ht="11.25" customHeight="1">
      <c r="A33" s="102" t="s">
        <v>30</v>
      </c>
      <c r="B33" s="103" t="s">
        <v>67</v>
      </c>
      <c r="C33" s="103" t="s">
        <v>13</v>
      </c>
      <c r="D33" s="104">
        <v>2019</v>
      </c>
      <c r="E33" s="104">
        <v>2022</v>
      </c>
      <c r="F33" s="25">
        <v>2019</v>
      </c>
      <c r="G33" s="1">
        <f t="shared" si="3"/>
        <v>4.5</v>
      </c>
      <c r="H33" s="26"/>
      <c r="I33" s="1">
        <v>4.5</v>
      </c>
    </row>
    <row r="34" spans="1:9" ht="11.25" customHeight="1">
      <c r="A34" s="102"/>
      <c r="B34" s="103"/>
      <c r="C34" s="103"/>
      <c r="D34" s="104"/>
      <c r="E34" s="104"/>
      <c r="F34" s="25">
        <v>2020</v>
      </c>
      <c r="G34" s="1">
        <f t="shared" si="3"/>
        <v>5</v>
      </c>
      <c r="H34" s="26"/>
      <c r="I34" s="1">
        <v>5</v>
      </c>
    </row>
    <row r="35" spans="1:9" ht="11.25" customHeight="1">
      <c r="A35" s="102"/>
      <c r="B35" s="103"/>
      <c r="C35" s="103"/>
      <c r="D35" s="104"/>
      <c r="E35" s="104"/>
      <c r="F35" s="25">
        <v>2021</v>
      </c>
      <c r="G35" s="1">
        <f t="shared" si="3"/>
        <v>5</v>
      </c>
      <c r="H35" s="26"/>
      <c r="I35" s="1">
        <v>5</v>
      </c>
    </row>
    <row r="36" spans="1:9" ht="11.25" customHeight="1">
      <c r="A36" s="102"/>
      <c r="B36" s="103"/>
      <c r="C36" s="103"/>
      <c r="D36" s="104"/>
      <c r="E36" s="104"/>
      <c r="F36" s="27">
        <v>2022</v>
      </c>
      <c r="G36" s="28">
        <f t="shared" si="3"/>
        <v>5</v>
      </c>
      <c r="H36" s="29"/>
      <c r="I36" s="28">
        <v>5</v>
      </c>
    </row>
    <row r="37" spans="1:9" ht="11.25" customHeight="1">
      <c r="A37" s="102" t="s">
        <v>36</v>
      </c>
      <c r="B37" s="103" t="s">
        <v>86</v>
      </c>
      <c r="C37" s="103" t="s">
        <v>13</v>
      </c>
      <c r="D37" s="104">
        <v>2019</v>
      </c>
      <c r="E37" s="104">
        <v>2022</v>
      </c>
      <c r="F37" s="25">
        <v>2019</v>
      </c>
      <c r="G37" s="1">
        <f t="shared" si="3"/>
        <v>6.8</v>
      </c>
      <c r="H37" s="26"/>
      <c r="I37" s="1">
        <v>6.8</v>
      </c>
    </row>
    <row r="38" spans="1:9" ht="11.25" customHeight="1">
      <c r="A38" s="102"/>
      <c r="B38" s="103"/>
      <c r="C38" s="103"/>
      <c r="D38" s="104"/>
      <c r="E38" s="104"/>
      <c r="F38" s="25">
        <v>2020</v>
      </c>
      <c r="G38" s="1">
        <f t="shared" si="3"/>
        <v>7</v>
      </c>
      <c r="H38" s="26"/>
      <c r="I38" s="1">
        <v>7</v>
      </c>
    </row>
    <row r="39" spans="1:9" ht="11.25" customHeight="1">
      <c r="A39" s="102"/>
      <c r="B39" s="103"/>
      <c r="C39" s="103"/>
      <c r="D39" s="104"/>
      <c r="E39" s="104"/>
      <c r="F39" s="25">
        <v>2021</v>
      </c>
      <c r="G39" s="1">
        <f t="shared" si="3"/>
        <v>7</v>
      </c>
      <c r="H39" s="26"/>
      <c r="I39" s="1">
        <v>7</v>
      </c>
    </row>
    <row r="40" spans="1:9" ht="11.25" customHeight="1">
      <c r="A40" s="102"/>
      <c r="B40" s="103"/>
      <c r="C40" s="103"/>
      <c r="D40" s="104"/>
      <c r="E40" s="104"/>
      <c r="F40" s="27">
        <v>2022</v>
      </c>
      <c r="G40" s="28">
        <f t="shared" si="3"/>
        <v>7</v>
      </c>
      <c r="H40" s="29"/>
      <c r="I40" s="28">
        <v>7</v>
      </c>
    </row>
    <row r="41" spans="1:9" ht="11.25" customHeight="1">
      <c r="A41" s="102" t="s">
        <v>66</v>
      </c>
      <c r="B41" s="103" t="s">
        <v>69</v>
      </c>
      <c r="C41" s="103" t="s">
        <v>13</v>
      </c>
      <c r="D41" s="104">
        <v>2019</v>
      </c>
      <c r="E41" s="104">
        <v>2022</v>
      </c>
      <c r="F41" s="25">
        <v>2019</v>
      </c>
      <c r="G41" s="1">
        <f t="shared" si="3"/>
        <v>9</v>
      </c>
      <c r="H41" s="26"/>
      <c r="I41" s="1">
        <v>9</v>
      </c>
    </row>
    <row r="42" spans="1:9" ht="11.25" customHeight="1">
      <c r="A42" s="102"/>
      <c r="B42" s="103"/>
      <c r="C42" s="103"/>
      <c r="D42" s="104"/>
      <c r="E42" s="104"/>
      <c r="F42" s="25">
        <v>2020</v>
      </c>
      <c r="G42" s="1">
        <f t="shared" si="3"/>
        <v>18</v>
      </c>
      <c r="H42" s="26"/>
      <c r="I42" s="1">
        <v>18</v>
      </c>
    </row>
    <row r="43" spans="1:9" ht="11.25" customHeight="1">
      <c r="A43" s="102"/>
      <c r="B43" s="103"/>
      <c r="C43" s="103"/>
      <c r="D43" s="104"/>
      <c r="E43" s="104"/>
      <c r="F43" s="25">
        <v>2021</v>
      </c>
      <c r="G43" s="1">
        <f t="shared" si="3"/>
        <v>18</v>
      </c>
      <c r="H43" s="26"/>
      <c r="I43" s="1">
        <v>18</v>
      </c>
    </row>
    <row r="44" spans="1:9" ht="11.25" customHeight="1">
      <c r="A44" s="102"/>
      <c r="B44" s="103"/>
      <c r="C44" s="103"/>
      <c r="D44" s="104"/>
      <c r="E44" s="104"/>
      <c r="F44" s="27">
        <v>2022</v>
      </c>
      <c r="G44" s="28">
        <f t="shared" si="3"/>
        <v>18</v>
      </c>
      <c r="H44" s="29"/>
      <c r="I44" s="28">
        <v>18</v>
      </c>
    </row>
    <row r="45" spans="1:9" ht="11.25" customHeight="1">
      <c r="A45" s="102" t="s">
        <v>70</v>
      </c>
      <c r="B45" s="103" t="s">
        <v>87</v>
      </c>
      <c r="C45" s="103" t="s">
        <v>13</v>
      </c>
      <c r="D45" s="104">
        <v>2019</v>
      </c>
      <c r="E45" s="104">
        <v>2022</v>
      </c>
      <c r="F45" s="25">
        <v>2019</v>
      </c>
      <c r="G45" s="1">
        <f t="shared" si="3"/>
        <v>14.8</v>
      </c>
      <c r="H45" s="26"/>
      <c r="I45" s="1">
        <v>14.8</v>
      </c>
    </row>
    <row r="46" spans="1:9" ht="11.25" customHeight="1">
      <c r="A46" s="102"/>
      <c r="B46" s="103"/>
      <c r="C46" s="103"/>
      <c r="D46" s="104"/>
      <c r="E46" s="104"/>
      <c r="F46" s="25">
        <v>2020</v>
      </c>
      <c r="G46" s="1">
        <f t="shared" si="3"/>
        <v>15</v>
      </c>
      <c r="H46" s="26"/>
      <c r="I46" s="1">
        <v>15</v>
      </c>
    </row>
    <row r="47" spans="1:9" ht="11.25" customHeight="1">
      <c r="A47" s="102"/>
      <c r="B47" s="103"/>
      <c r="C47" s="103"/>
      <c r="D47" s="104"/>
      <c r="E47" s="104"/>
      <c r="F47" s="25">
        <v>2021</v>
      </c>
      <c r="G47" s="1">
        <f t="shared" si="3"/>
        <v>15</v>
      </c>
      <c r="H47" s="26"/>
      <c r="I47" s="1">
        <v>15</v>
      </c>
    </row>
    <row r="48" spans="1:9" ht="11.25" customHeight="1">
      <c r="A48" s="102"/>
      <c r="B48" s="103"/>
      <c r="C48" s="103"/>
      <c r="D48" s="104"/>
      <c r="E48" s="104"/>
      <c r="F48" s="27">
        <v>2022</v>
      </c>
      <c r="G48" s="28">
        <f t="shared" si="3"/>
        <v>15</v>
      </c>
      <c r="H48" s="29"/>
      <c r="I48" s="28">
        <v>15</v>
      </c>
    </row>
    <row r="49" spans="1:9" ht="11.25" customHeight="1">
      <c r="A49" s="102" t="s">
        <v>71</v>
      </c>
      <c r="B49" s="103" t="s">
        <v>68</v>
      </c>
      <c r="C49" s="103" t="s">
        <v>13</v>
      </c>
      <c r="D49" s="104">
        <v>2019</v>
      </c>
      <c r="E49" s="104">
        <v>2022</v>
      </c>
      <c r="F49" s="25">
        <v>2019</v>
      </c>
      <c r="G49" s="1">
        <f t="shared" si="3"/>
        <v>5</v>
      </c>
      <c r="H49" s="26"/>
      <c r="I49" s="1">
        <v>5</v>
      </c>
    </row>
    <row r="50" spans="1:9" ht="11.25" customHeight="1">
      <c r="A50" s="102"/>
      <c r="B50" s="103"/>
      <c r="C50" s="103"/>
      <c r="D50" s="104"/>
      <c r="E50" s="104"/>
      <c r="F50" s="25">
        <v>2020</v>
      </c>
      <c r="G50" s="1">
        <f t="shared" si="3"/>
        <v>12</v>
      </c>
      <c r="H50" s="26"/>
      <c r="I50" s="1">
        <v>12</v>
      </c>
    </row>
    <row r="51" spans="1:9" ht="11.25" customHeight="1">
      <c r="A51" s="102"/>
      <c r="B51" s="103"/>
      <c r="C51" s="103"/>
      <c r="D51" s="104"/>
      <c r="E51" s="104"/>
      <c r="F51" s="25">
        <v>2021</v>
      </c>
      <c r="G51" s="1">
        <f t="shared" si="3"/>
        <v>12</v>
      </c>
      <c r="H51" s="26"/>
      <c r="I51" s="1">
        <v>12</v>
      </c>
    </row>
    <row r="52" spans="1:9" ht="11.25" customHeight="1">
      <c r="A52" s="102"/>
      <c r="B52" s="103"/>
      <c r="C52" s="103"/>
      <c r="D52" s="104"/>
      <c r="E52" s="104"/>
      <c r="F52" s="27">
        <v>2022</v>
      </c>
      <c r="G52" s="28">
        <f t="shared" si="3"/>
        <v>12</v>
      </c>
      <c r="H52" s="29"/>
      <c r="I52" s="28">
        <v>12</v>
      </c>
    </row>
    <row r="53" spans="1:9" ht="52.5" customHeight="1">
      <c r="A53" s="30" t="s">
        <v>72</v>
      </c>
      <c r="B53" s="31" t="s">
        <v>40</v>
      </c>
      <c r="C53" s="31" t="s">
        <v>13</v>
      </c>
      <c r="D53" s="32">
        <v>2018</v>
      </c>
      <c r="E53" s="32">
        <v>2018</v>
      </c>
      <c r="F53" s="33">
        <v>2018</v>
      </c>
      <c r="G53" s="34">
        <v>32</v>
      </c>
      <c r="H53" s="35"/>
      <c r="I53" s="34">
        <v>32</v>
      </c>
    </row>
    <row r="54" spans="1:9" ht="12" customHeight="1">
      <c r="A54" s="102" t="s">
        <v>73</v>
      </c>
      <c r="B54" s="103" t="s">
        <v>41</v>
      </c>
      <c r="C54" s="103" t="s">
        <v>13</v>
      </c>
      <c r="D54" s="104">
        <v>2020</v>
      </c>
      <c r="E54" s="104">
        <v>2022</v>
      </c>
      <c r="F54" s="25">
        <v>2020</v>
      </c>
      <c r="G54" s="1">
        <v>40</v>
      </c>
      <c r="H54" s="26"/>
      <c r="I54" s="1">
        <v>40</v>
      </c>
    </row>
    <row r="55" spans="1:9" ht="12" customHeight="1">
      <c r="A55" s="102"/>
      <c r="B55" s="103"/>
      <c r="C55" s="103"/>
      <c r="D55" s="104"/>
      <c r="E55" s="104"/>
      <c r="F55" s="25">
        <v>2021</v>
      </c>
      <c r="G55" s="1">
        <v>40</v>
      </c>
      <c r="H55" s="26"/>
      <c r="I55" s="1">
        <v>40</v>
      </c>
    </row>
    <row r="56" spans="1:9" ht="12" customHeight="1">
      <c r="A56" s="102"/>
      <c r="B56" s="103"/>
      <c r="C56" s="103"/>
      <c r="D56" s="104"/>
      <c r="E56" s="104"/>
      <c r="F56" s="25">
        <v>2022</v>
      </c>
      <c r="G56" s="1">
        <f>SUM(H56:I56)</f>
        <v>40</v>
      </c>
      <c r="H56" s="26"/>
      <c r="I56" s="1">
        <v>40</v>
      </c>
    </row>
    <row r="57" spans="1:9" ht="25.5" customHeight="1">
      <c r="A57" s="102"/>
      <c r="B57" s="103"/>
      <c r="C57" s="103"/>
      <c r="D57" s="104"/>
      <c r="E57" s="104"/>
      <c r="F57" s="27"/>
      <c r="G57" s="28"/>
      <c r="H57" s="29"/>
      <c r="I57" s="28"/>
    </row>
    <row r="58" spans="1:9" ht="12" customHeight="1">
      <c r="A58" s="90" t="s">
        <v>45</v>
      </c>
      <c r="B58" s="91"/>
      <c r="C58" s="91"/>
      <c r="D58" s="91"/>
      <c r="E58" s="92"/>
      <c r="F58" s="22">
        <v>2017</v>
      </c>
      <c r="G58" s="23">
        <f aca="true" t="shared" si="4" ref="G58:G65">SUM(H58:I58)</f>
        <v>781.8</v>
      </c>
      <c r="H58" s="24"/>
      <c r="I58" s="23">
        <f>SUM(I64)</f>
        <v>781.8</v>
      </c>
    </row>
    <row r="59" spans="1:9" ht="12" customHeight="1">
      <c r="A59" s="93"/>
      <c r="B59" s="94"/>
      <c r="C59" s="94"/>
      <c r="D59" s="94"/>
      <c r="E59" s="95"/>
      <c r="F59" s="25">
        <v>2018</v>
      </c>
      <c r="G59" s="1">
        <f t="shared" si="4"/>
        <v>1100.5</v>
      </c>
      <c r="H59" s="26"/>
      <c r="I59" s="1">
        <f>SUM(I65)</f>
        <v>1100.5</v>
      </c>
    </row>
    <row r="60" spans="1:9" ht="12" customHeight="1" hidden="1">
      <c r="A60" s="93"/>
      <c r="B60" s="94"/>
      <c r="C60" s="94"/>
      <c r="D60" s="94"/>
      <c r="E60" s="95"/>
      <c r="F60" s="14">
        <v>2019</v>
      </c>
      <c r="G60" s="15">
        <f t="shared" si="4"/>
        <v>0</v>
      </c>
      <c r="H60" s="16"/>
      <c r="I60" s="17">
        <f>SUM(I66)</f>
        <v>0</v>
      </c>
    </row>
    <row r="61" spans="1:9" ht="3.75" customHeight="1">
      <c r="A61" s="93"/>
      <c r="B61" s="94"/>
      <c r="C61" s="94"/>
      <c r="D61" s="94"/>
      <c r="E61" s="95"/>
      <c r="F61" s="14"/>
      <c r="G61" s="15"/>
      <c r="H61" s="16"/>
      <c r="I61" s="17"/>
    </row>
    <row r="62" spans="1:9" ht="3.75" customHeight="1">
      <c r="A62" s="93"/>
      <c r="B62" s="94"/>
      <c r="C62" s="94"/>
      <c r="D62" s="94"/>
      <c r="E62" s="95"/>
      <c r="F62" s="14"/>
      <c r="G62" s="15"/>
      <c r="H62" s="16"/>
      <c r="I62" s="17"/>
    </row>
    <row r="63" spans="1:9" ht="3.75" customHeight="1">
      <c r="A63" s="96"/>
      <c r="B63" s="97"/>
      <c r="C63" s="97"/>
      <c r="D63" s="97"/>
      <c r="E63" s="98"/>
      <c r="F63" s="18"/>
      <c r="G63" s="19"/>
      <c r="H63" s="20"/>
      <c r="I63" s="21"/>
    </row>
    <row r="64" spans="1:9" ht="12" customHeight="1">
      <c r="A64" s="102" t="s">
        <v>31</v>
      </c>
      <c r="B64" s="103" t="s">
        <v>15</v>
      </c>
      <c r="C64" s="103" t="s">
        <v>13</v>
      </c>
      <c r="D64" s="99">
        <v>2017</v>
      </c>
      <c r="E64" s="99">
        <v>2018</v>
      </c>
      <c r="F64" s="22">
        <v>2017</v>
      </c>
      <c r="G64" s="36">
        <f t="shared" si="4"/>
        <v>781.8</v>
      </c>
      <c r="H64" s="31"/>
      <c r="I64" s="36">
        <v>781.8</v>
      </c>
    </row>
    <row r="65" spans="1:9" ht="12" customHeight="1">
      <c r="A65" s="102"/>
      <c r="B65" s="103"/>
      <c r="C65" s="103"/>
      <c r="D65" s="100"/>
      <c r="E65" s="100"/>
      <c r="F65" s="25">
        <v>2018</v>
      </c>
      <c r="G65" s="1">
        <f t="shared" si="4"/>
        <v>1100.5</v>
      </c>
      <c r="H65" s="37"/>
      <c r="I65" s="1">
        <f>921.3+179.2</f>
        <v>1100.5</v>
      </c>
    </row>
    <row r="66" spans="1:9" ht="12" customHeight="1" hidden="1">
      <c r="A66" s="102"/>
      <c r="B66" s="103"/>
      <c r="C66" s="103"/>
      <c r="D66" s="100"/>
      <c r="E66" s="100"/>
      <c r="F66" s="25"/>
      <c r="G66" s="1"/>
      <c r="H66" s="37"/>
      <c r="I66" s="1"/>
    </row>
    <row r="67" spans="1:9" ht="12" customHeight="1">
      <c r="A67" s="102"/>
      <c r="B67" s="103"/>
      <c r="C67" s="103"/>
      <c r="D67" s="100"/>
      <c r="E67" s="100"/>
      <c r="F67" s="25"/>
      <c r="G67" s="1"/>
      <c r="H67" s="37"/>
      <c r="I67" s="1"/>
    </row>
    <row r="68" spans="1:9" ht="12" customHeight="1">
      <c r="A68" s="102"/>
      <c r="B68" s="103"/>
      <c r="C68" s="103"/>
      <c r="D68" s="100"/>
      <c r="E68" s="100"/>
      <c r="F68" s="25"/>
      <c r="G68" s="1"/>
      <c r="H68" s="37"/>
      <c r="I68" s="1"/>
    </row>
    <row r="69" spans="1:9" ht="75" customHeight="1">
      <c r="A69" s="102"/>
      <c r="B69" s="103"/>
      <c r="C69" s="103"/>
      <c r="D69" s="101"/>
      <c r="E69" s="101"/>
      <c r="F69" s="27"/>
      <c r="G69" s="28"/>
      <c r="H69" s="39"/>
      <c r="I69" s="28"/>
    </row>
    <row r="70" spans="1:9" ht="12.75" customHeight="1">
      <c r="A70" s="90" t="s">
        <v>78</v>
      </c>
      <c r="B70" s="91"/>
      <c r="C70" s="91"/>
      <c r="D70" s="91"/>
      <c r="E70" s="92"/>
      <c r="F70" s="22">
        <v>2019</v>
      </c>
      <c r="G70" s="23">
        <f>SUM(H70:I70)</f>
        <v>175.9</v>
      </c>
      <c r="H70" s="24"/>
      <c r="I70" s="23">
        <f>SUM(I75)</f>
        <v>175.9</v>
      </c>
    </row>
    <row r="71" spans="1:9" ht="12.75" customHeight="1">
      <c r="A71" s="93"/>
      <c r="B71" s="94"/>
      <c r="C71" s="94"/>
      <c r="D71" s="94"/>
      <c r="E71" s="95"/>
      <c r="F71" s="25">
        <v>2020</v>
      </c>
      <c r="G71" s="1">
        <f>SUM(H71:I71)</f>
        <v>700</v>
      </c>
      <c r="H71" s="26"/>
      <c r="I71" s="1">
        <f>SUM(I76)</f>
        <v>700</v>
      </c>
    </row>
    <row r="72" spans="1:9" ht="12.75" customHeight="1">
      <c r="A72" s="93"/>
      <c r="B72" s="94"/>
      <c r="C72" s="94"/>
      <c r="D72" s="94"/>
      <c r="E72" s="95"/>
      <c r="F72" s="25">
        <v>2021</v>
      </c>
      <c r="G72" s="1">
        <f>SUM(H72:I72)</f>
        <v>700</v>
      </c>
      <c r="H72" s="16"/>
      <c r="I72" s="17">
        <f>SUM(I77)</f>
        <v>700</v>
      </c>
    </row>
    <row r="73" spans="1:9" ht="12.75" customHeight="1">
      <c r="A73" s="93"/>
      <c r="B73" s="94"/>
      <c r="C73" s="94"/>
      <c r="D73" s="94"/>
      <c r="E73" s="95"/>
      <c r="F73" s="25">
        <v>2022</v>
      </c>
      <c r="G73" s="1">
        <f>SUM(H73:I73)</f>
        <v>700</v>
      </c>
      <c r="H73" s="16"/>
      <c r="I73" s="17">
        <f>SUM(I78)</f>
        <v>700</v>
      </c>
    </row>
    <row r="74" spans="1:9" ht="3.75" customHeight="1">
      <c r="A74" s="96"/>
      <c r="B74" s="97"/>
      <c r="C74" s="97"/>
      <c r="D74" s="97"/>
      <c r="E74" s="98"/>
      <c r="F74" s="18"/>
      <c r="G74" s="19"/>
      <c r="H74" s="20"/>
      <c r="I74" s="21"/>
    </row>
    <row r="75" spans="1:9" ht="12" customHeight="1">
      <c r="A75" s="102" t="s">
        <v>33</v>
      </c>
      <c r="B75" s="103" t="s">
        <v>79</v>
      </c>
      <c r="C75" s="103" t="s">
        <v>13</v>
      </c>
      <c r="D75" s="99">
        <v>2019</v>
      </c>
      <c r="E75" s="99">
        <v>2022</v>
      </c>
      <c r="F75" s="22">
        <v>2019</v>
      </c>
      <c r="G75" s="36">
        <f>SUM(H75:I75)</f>
        <v>175.9</v>
      </c>
      <c r="H75" s="31"/>
      <c r="I75" s="36">
        <v>175.9</v>
      </c>
    </row>
    <row r="76" spans="1:9" ht="12" customHeight="1">
      <c r="A76" s="102"/>
      <c r="B76" s="103"/>
      <c r="C76" s="103"/>
      <c r="D76" s="100"/>
      <c r="E76" s="100"/>
      <c r="F76" s="25">
        <v>2020</v>
      </c>
      <c r="G76" s="1">
        <f>SUM(H76:I76)</f>
        <v>700</v>
      </c>
      <c r="H76" s="37"/>
      <c r="I76" s="1">
        <f>200+500</f>
        <v>700</v>
      </c>
    </row>
    <row r="77" spans="1:9" ht="12" customHeight="1">
      <c r="A77" s="102"/>
      <c r="B77" s="103"/>
      <c r="C77" s="103"/>
      <c r="D77" s="100"/>
      <c r="E77" s="100"/>
      <c r="F77" s="25">
        <v>2021</v>
      </c>
      <c r="G77" s="1">
        <f>SUM(H77:I77)</f>
        <v>700</v>
      </c>
      <c r="H77" s="37"/>
      <c r="I77" s="1">
        <v>700</v>
      </c>
    </row>
    <row r="78" spans="1:9" ht="12" customHeight="1">
      <c r="A78" s="102"/>
      <c r="B78" s="103"/>
      <c r="C78" s="103"/>
      <c r="D78" s="100"/>
      <c r="E78" s="100"/>
      <c r="F78" s="25">
        <v>2022</v>
      </c>
      <c r="G78" s="1">
        <f>SUM(H78:I78)</f>
        <v>700</v>
      </c>
      <c r="H78" s="37"/>
      <c r="I78" s="1">
        <v>700</v>
      </c>
    </row>
    <row r="79" spans="1:9" ht="63" customHeight="1">
      <c r="A79" s="102"/>
      <c r="B79" s="103"/>
      <c r="C79" s="103"/>
      <c r="D79" s="101"/>
      <c r="E79" s="101"/>
      <c r="F79" s="27"/>
      <c r="G79" s="28"/>
      <c r="H79" s="39"/>
      <c r="I79" s="28"/>
    </row>
    <row r="80" spans="1:9" ht="12.75" customHeight="1">
      <c r="A80" s="102"/>
      <c r="B80" s="107" t="s">
        <v>16</v>
      </c>
      <c r="C80" s="107"/>
      <c r="D80" s="114"/>
      <c r="E80" s="114"/>
      <c r="F80" s="40">
        <v>2017</v>
      </c>
      <c r="G80" s="41">
        <f aca="true" t="shared" si="5" ref="G80:G86">SUM(H80:I80)</f>
        <v>781.8</v>
      </c>
      <c r="H80" s="42"/>
      <c r="I80" s="41">
        <f aca="true" t="shared" si="6" ref="I80:I85">SUM(I22)</f>
        <v>781.8</v>
      </c>
    </row>
    <row r="81" spans="1:9" ht="12.75" customHeight="1">
      <c r="A81" s="102"/>
      <c r="B81" s="107"/>
      <c r="C81" s="107"/>
      <c r="D81" s="114"/>
      <c r="E81" s="114"/>
      <c r="F81" s="6">
        <v>2018</v>
      </c>
      <c r="G81" s="7">
        <f t="shared" si="5"/>
        <v>1132.5</v>
      </c>
      <c r="H81" s="43"/>
      <c r="I81" s="7">
        <f t="shared" si="6"/>
        <v>1132.5</v>
      </c>
    </row>
    <row r="82" spans="1:9" ht="12.75" customHeight="1">
      <c r="A82" s="102"/>
      <c r="B82" s="107"/>
      <c r="C82" s="107"/>
      <c r="D82" s="114"/>
      <c r="E82" s="114"/>
      <c r="F82" s="6">
        <v>2019</v>
      </c>
      <c r="G82" s="7">
        <f t="shared" si="5"/>
        <v>216</v>
      </c>
      <c r="H82" s="43"/>
      <c r="I82" s="7">
        <f t="shared" si="6"/>
        <v>216</v>
      </c>
    </row>
    <row r="83" spans="1:9" ht="12.75" customHeight="1">
      <c r="A83" s="102"/>
      <c r="B83" s="107"/>
      <c r="C83" s="107"/>
      <c r="D83" s="114"/>
      <c r="E83" s="114"/>
      <c r="F83" s="6">
        <v>2020</v>
      </c>
      <c r="G83" s="7">
        <f t="shared" si="5"/>
        <v>797</v>
      </c>
      <c r="H83" s="43"/>
      <c r="I83" s="7">
        <f t="shared" si="6"/>
        <v>797</v>
      </c>
    </row>
    <row r="84" spans="1:9" ht="12.75" customHeight="1">
      <c r="A84" s="126"/>
      <c r="B84" s="108"/>
      <c r="C84" s="108"/>
      <c r="D84" s="121"/>
      <c r="E84" s="121"/>
      <c r="F84" s="6">
        <v>2021</v>
      </c>
      <c r="G84" s="7">
        <f t="shared" si="5"/>
        <v>797</v>
      </c>
      <c r="H84" s="43"/>
      <c r="I84" s="7">
        <f t="shared" si="6"/>
        <v>797</v>
      </c>
    </row>
    <row r="85" spans="1:9" ht="12.75" customHeight="1">
      <c r="A85" s="126"/>
      <c r="B85" s="108"/>
      <c r="C85" s="108"/>
      <c r="D85" s="121"/>
      <c r="E85" s="121"/>
      <c r="F85" s="6">
        <v>2022</v>
      </c>
      <c r="G85" s="7">
        <f t="shared" si="5"/>
        <v>797</v>
      </c>
      <c r="H85" s="43"/>
      <c r="I85" s="7">
        <f t="shared" si="6"/>
        <v>797</v>
      </c>
    </row>
    <row r="86" spans="1:9" ht="12.75" customHeight="1">
      <c r="A86" s="102"/>
      <c r="B86" s="107"/>
      <c r="C86" s="107"/>
      <c r="D86" s="114"/>
      <c r="E86" s="114"/>
      <c r="F86" s="8" t="s">
        <v>84</v>
      </c>
      <c r="G86" s="9">
        <f t="shared" si="5"/>
        <v>4521.3</v>
      </c>
      <c r="H86" s="46"/>
      <c r="I86" s="9">
        <f>SUM(I80:I85)</f>
        <v>4521.3</v>
      </c>
    </row>
    <row r="87" spans="1:9" ht="21.75" customHeight="1">
      <c r="A87" s="109" t="s">
        <v>17</v>
      </c>
      <c r="B87" s="110"/>
      <c r="C87" s="110"/>
      <c r="D87" s="110"/>
      <c r="E87" s="110"/>
      <c r="F87" s="110"/>
      <c r="G87" s="110"/>
      <c r="H87" s="110"/>
      <c r="I87" s="111"/>
    </row>
    <row r="88" spans="1:9" ht="12.75" customHeight="1">
      <c r="A88" s="127" t="s">
        <v>18</v>
      </c>
      <c r="B88" s="128"/>
      <c r="C88" s="129"/>
      <c r="D88" s="123">
        <v>2017</v>
      </c>
      <c r="E88" s="123">
        <v>2022</v>
      </c>
      <c r="F88" s="40">
        <v>2017</v>
      </c>
      <c r="G88" s="41">
        <f aca="true" t="shared" si="7" ref="G88:G107">SUM(H88:I88)</f>
        <v>25435.5</v>
      </c>
      <c r="H88" s="41">
        <f>SUM(H146+H136)</f>
        <v>3453</v>
      </c>
      <c r="I88" s="41">
        <f>SUM(I100+I112)</f>
        <v>21982.5</v>
      </c>
    </row>
    <row r="89" spans="1:9" ht="12.75" customHeight="1">
      <c r="A89" s="130"/>
      <c r="B89" s="131"/>
      <c r="C89" s="132"/>
      <c r="D89" s="124"/>
      <c r="E89" s="124"/>
      <c r="F89" s="6">
        <v>2018</v>
      </c>
      <c r="G89" s="7">
        <f t="shared" si="7"/>
        <v>24668.500000000004</v>
      </c>
      <c r="H89" s="7">
        <f>SUM(H95+H131)</f>
        <v>3892.2</v>
      </c>
      <c r="I89" s="7">
        <f>SUM(I95+I131)</f>
        <v>20776.300000000003</v>
      </c>
    </row>
    <row r="90" spans="1:9" ht="12.75" customHeight="1">
      <c r="A90" s="130"/>
      <c r="B90" s="131"/>
      <c r="C90" s="132"/>
      <c r="D90" s="124"/>
      <c r="E90" s="124"/>
      <c r="F90" s="6">
        <v>2019</v>
      </c>
      <c r="G90" s="7">
        <f t="shared" si="7"/>
        <v>64832.2</v>
      </c>
      <c r="H90" s="43">
        <f>SUM(H96+H126+H160+H182)</f>
        <v>34728.7</v>
      </c>
      <c r="I90" s="7">
        <f>SUM(I96+I126+I160+I182)</f>
        <v>30103.5</v>
      </c>
    </row>
    <row r="91" spans="1:9" ht="12.75" customHeight="1">
      <c r="A91" s="130"/>
      <c r="B91" s="131"/>
      <c r="C91" s="132"/>
      <c r="D91" s="124"/>
      <c r="E91" s="124"/>
      <c r="F91" s="6">
        <v>2020</v>
      </c>
      <c r="G91" s="7">
        <f t="shared" si="7"/>
        <v>28992.699999999997</v>
      </c>
      <c r="H91" s="43">
        <f>SUM(H97+H127+H161+H183)</f>
        <v>0</v>
      </c>
      <c r="I91" s="7">
        <f>SUM(I97+I127+I143+I161+I183)</f>
        <v>28992.699999999997</v>
      </c>
    </row>
    <row r="92" spans="1:9" ht="12.75" customHeight="1">
      <c r="A92" s="130"/>
      <c r="B92" s="131"/>
      <c r="C92" s="132"/>
      <c r="D92" s="124"/>
      <c r="E92" s="124"/>
      <c r="F92" s="6">
        <v>2021</v>
      </c>
      <c r="G92" s="7">
        <f>SUM(H92:I92)</f>
        <v>29574.300000000003</v>
      </c>
      <c r="H92" s="43">
        <f>SUM(H98+H128+H162+H184)</f>
        <v>0</v>
      </c>
      <c r="I92" s="7">
        <f>SUM(I98+I128+I162+I184)</f>
        <v>29574.300000000003</v>
      </c>
    </row>
    <row r="93" spans="1:9" ht="12.75" customHeight="1">
      <c r="A93" s="133"/>
      <c r="B93" s="134"/>
      <c r="C93" s="135"/>
      <c r="D93" s="125"/>
      <c r="E93" s="125"/>
      <c r="F93" s="8">
        <v>2022</v>
      </c>
      <c r="G93" s="9">
        <f>SUM(H93:I93)</f>
        <v>24752.8</v>
      </c>
      <c r="H93" s="46">
        <f>SUM(H99+H129+H163+H185)</f>
        <v>0</v>
      </c>
      <c r="I93" s="9">
        <f>SUM(I99+I129+I163)</f>
        <v>24752.8</v>
      </c>
    </row>
    <row r="94" spans="1:9" ht="12.75" customHeight="1">
      <c r="A94" s="90" t="s">
        <v>46</v>
      </c>
      <c r="B94" s="91"/>
      <c r="C94" s="91"/>
      <c r="D94" s="91"/>
      <c r="E94" s="92"/>
      <c r="F94" s="32">
        <v>2017</v>
      </c>
      <c r="G94" s="23">
        <f t="shared" si="7"/>
        <v>21982.5</v>
      </c>
      <c r="H94" s="24"/>
      <c r="I94" s="23">
        <f aca="true" t="shared" si="8" ref="I94:I99">SUM(I100+I112)</f>
        <v>21982.5</v>
      </c>
    </row>
    <row r="95" spans="1:9" ht="12.75" customHeight="1">
      <c r="A95" s="93"/>
      <c r="B95" s="94"/>
      <c r="C95" s="94"/>
      <c r="D95" s="94"/>
      <c r="E95" s="95"/>
      <c r="F95" s="49">
        <v>2018</v>
      </c>
      <c r="G95" s="1">
        <f t="shared" si="7"/>
        <v>20776.300000000003</v>
      </c>
      <c r="H95" s="26"/>
      <c r="I95" s="1">
        <f t="shared" si="8"/>
        <v>20776.300000000003</v>
      </c>
    </row>
    <row r="96" spans="1:9" ht="12.75" customHeight="1">
      <c r="A96" s="93"/>
      <c r="B96" s="94"/>
      <c r="C96" s="94"/>
      <c r="D96" s="94"/>
      <c r="E96" s="95"/>
      <c r="F96" s="49">
        <v>2019</v>
      </c>
      <c r="G96" s="1">
        <f t="shared" si="7"/>
        <v>24862.1</v>
      </c>
      <c r="H96" s="26"/>
      <c r="I96" s="1">
        <f t="shared" si="8"/>
        <v>24862.1</v>
      </c>
    </row>
    <row r="97" spans="1:9" ht="12.75" customHeight="1">
      <c r="A97" s="93"/>
      <c r="B97" s="94"/>
      <c r="C97" s="94"/>
      <c r="D97" s="94"/>
      <c r="E97" s="95"/>
      <c r="F97" s="49">
        <v>2020</v>
      </c>
      <c r="G97" s="1">
        <f t="shared" si="7"/>
        <v>23921.3</v>
      </c>
      <c r="H97" s="26"/>
      <c r="I97" s="1">
        <f>SUM(I103+I115)</f>
        <v>23921.3</v>
      </c>
    </row>
    <row r="98" spans="1:9" ht="12.75" customHeight="1">
      <c r="A98" s="93"/>
      <c r="B98" s="94"/>
      <c r="C98" s="94"/>
      <c r="D98" s="94"/>
      <c r="E98" s="95"/>
      <c r="F98" s="49">
        <v>2021</v>
      </c>
      <c r="G98" s="1">
        <f>SUM(H98:I98)</f>
        <v>24507.300000000003</v>
      </c>
      <c r="H98" s="26"/>
      <c r="I98" s="1">
        <f t="shared" si="8"/>
        <v>24507.300000000003</v>
      </c>
    </row>
    <row r="99" spans="1:9" ht="12.75" customHeight="1">
      <c r="A99" s="96"/>
      <c r="B99" s="97"/>
      <c r="C99" s="97"/>
      <c r="D99" s="97"/>
      <c r="E99" s="98"/>
      <c r="F99" s="50">
        <v>2022</v>
      </c>
      <c r="G99" s="28">
        <f>SUM(H99:I99)</f>
        <v>24752.8</v>
      </c>
      <c r="H99" s="29"/>
      <c r="I99" s="28">
        <f t="shared" si="8"/>
        <v>24752.8</v>
      </c>
    </row>
    <row r="100" spans="1:9" ht="12" customHeight="1">
      <c r="A100" s="136" t="s">
        <v>30</v>
      </c>
      <c r="B100" s="103" t="s">
        <v>19</v>
      </c>
      <c r="C100" s="103" t="s">
        <v>13</v>
      </c>
      <c r="D100" s="104">
        <v>2017</v>
      </c>
      <c r="E100" s="104">
        <v>2022</v>
      </c>
      <c r="F100" s="32">
        <v>2017</v>
      </c>
      <c r="G100" s="23">
        <f t="shared" si="7"/>
        <v>18991.9</v>
      </c>
      <c r="H100" s="24"/>
      <c r="I100" s="23">
        <v>18991.9</v>
      </c>
    </row>
    <row r="101" spans="1:9" ht="12" customHeight="1">
      <c r="A101" s="136"/>
      <c r="B101" s="103"/>
      <c r="C101" s="103"/>
      <c r="D101" s="104"/>
      <c r="E101" s="104"/>
      <c r="F101" s="49">
        <v>2018</v>
      </c>
      <c r="G101" s="1">
        <f t="shared" si="7"/>
        <v>17656.4</v>
      </c>
      <c r="H101" s="26"/>
      <c r="I101" s="1">
        <f>17572.5+83.9</f>
        <v>17656.4</v>
      </c>
    </row>
    <row r="102" spans="1:9" ht="12" customHeight="1">
      <c r="A102" s="136"/>
      <c r="B102" s="103"/>
      <c r="C102" s="103"/>
      <c r="D102" s="104"/>
      <c r="E102" s="104"/>
      <c r="F102" s="49">
        <v>2019</v>
      </c>
      <c r="G102" s="1">
        <f t="shared" si="7"/>
        <v>21159</v>
      </c>
      <c r="H102" s="26"/>
      <c r="I102" s="1">
        <f>21204.1+354.9-400</f>
        <v>21159</v>
      </c>
    </row>
    <row r="103" spans="1:9" ht="12" customHeight="1">
      <c r="A103" s="136"/>
      <c r="B103" s="103"/>
      <c r="C103" s="103"/>
      <c r="D103" s="104"/>
      <c r="E103" s="104"/>
      <c r="F103" s="49">
        <v>2020</v>
      </c>
      <c r="G103" s="1">
        <f>SUM(H103:I103)</f>
        <v>20290.1</v>
      </c>
      <c r="H103" s="26"/>
      <c r="I103" s="1">
        <v>20290.1</v>
      </c>
    </row>
    <row r="104" spans="1:9" ht="12" customHeight="1">
      <c r="A104" s="136"/>
      <c r="B104" s="103"/>
      <c r="C104" s="103"/>
      <c r="D104" s="104"/>
      <c r="E104" s="104"/>
      <c r="F104" s="49">
        <v>2021</v>
      </c>
      <c r="G104" s="1">
        <f>SUM(H104:I104)</f>
        <v>20496.4</v>
      </c>
      <c r="H104" s="26"/>
      <c r="I104" s="1">
        <v>20496.4</v>
      </c>
    </row>
    <row r="105" spans="1:9" ht="39.75" customHeight="1">
      <c r="A105" s="136"/>
      <c r="B105" s="103"/>
      <c r="C105" s="103"/>
      <c r="D105" s="104"/>
      <c r="E105" s="104"/>
      <c r="F105" s="50">
        <v>2022</v>
      </c>
      <c r="G105" s="28">
        <f>SUM(H105:I105)</f>
        <v>20711</v>
      </c>
      <c r="H105" s="29"/>
      <c r="I105" s="28">
        <v>20711</v>
      </c>
    </row>
    <row r="106" spans="1:9" ht="15" customHeight="1">
      <c r="A106" s="136" t="s">
        <v>35</v>
      </c>
      <c r="B106" s="103" t="s">
        <v>44</v>
      </c>
      <c r="C106" s="103"/>
      <c r="D106" s="104">
        <v>2017</v>
      </c>
      <c r="E106" s="104">
        <v>2022</v>
      </c>
      <c r="F106" s="32">
        <v>2017</v>
      </c>
      <c r="G106" s="23">
        <f t="shared" si="7"/>
        <v>3390.3</v>
      </c>
      <c r="H106" s="24"/>
      <c r="I106" s="23">
        <v>3390.3</v>
      </c>
    </row>
    <row r="107" spans="1:9" ht="15">
      <c r="A107" s="136"/>
      <c r="B107" s="103"/>
      <c r="C107" s="103"/>
      <c r="D107" s="104"/>
      <c r="E107" s="104"/>
      <c r="F107" s="49">
        <v>2018</v>
      </c>
      <c r="G107" s="1">
        <f t="shared" si="7"/>
        <v>3504.3</v>
      </c>
      <c r="H107" s="26"/>
      <c r="I107" s="1">
        <f>964.8+2539.5</f>
        <v>3504.3</v>
      </c>
    </row>
    <row r="108" spans="1:10" ht="15">
      <c r="A108" s="136"/>
      <c r="B108" s="103"/>
      <c r="C108" s="103"/>
      <c r="D108" s="104"/>
      <c r="E108" s="104"/>
      <c r="F108" s="49">
        <v>2019</v>
      </c>
      <c r="G108" s="1">
        <f>SUM(H108:I108)</f>
        <v>4021.3</v>
      </c>
      <c r="H108" s="26"/>
      <c r="I108" s="1">
        <v>4021.3</v>
      </c>
      <c r="J108" s="80">
        <f>SUM(I108+I120)</f>
        <v>4728.7</v>
      </c>
    </row>
    <row r="109" spans="1:9" ht="15">
      <c r="A109" s="136"/>
      <c r="B109" s="103"/>
      <c r="C109" s="103"/>
      <c r="D109" s="104"/>
      <c r="E109" s="104"/>
      <c r="F109" s="49">
        <v>2020</v>
      </c>
      <c r="G109" s="1">
        <f>SUM(H109:I109)</f>
        <v>2258.8</v>
      </c>
      <c r="H109" s="26"/>
      <c r="I109" s="1">
        <v>2258.8</v>
      </c>
    </row>
    <row r="110" spans="1:9" ht="15">
      <c r="A110" s="136"/>
      <c r="B110" s="103"/>
      <c r="C110" s="103"/>
      <c r="D110" s="104"/>
      <c r="E110" s="104"/>
      <c r="F110" s="49">
        <v>2021</v>
      </c>
      <c r="G110" s="1">
        <f>SUM(H110:I110)</f>
        <v>2258.8</v>
      </c>
      <c r="H110" s="26"/>
      <c r="I110" s="1">
        <f>SUM(I109)</f>
        <v>2258.8</v>
      </c>
    </row>
    <row r="111" spans="1:9" ht="59.25" customHeight="1">
      <c r="A111" s="136"/>
      <c r="B111" s="103"/>
      <c r="C111" s="103"/>
      <c r="D111" s="104"/>
      <c r="E111" s="104"/>
      <c r="F111" s="50">
        <v>2022</v>
      </c>
      <c r="G111" s="28">
        <f>SUM(H111:I111)</f>
        <v>2258.8</v>
      </c>
      <c r="H111" s="29"/>
      <c r="I111" s="28">
        <f>SUM(I110)</f>
        <v>2258.8</v>
      </c>
    </row>
    <row r="112" spans="1:9" ht="15">
      <c r="A112" s="136" t="s">
        <v>36</v>
      </c>
      <c r="B112" s="103" t="s">
        <v>20</v>
      </c>
      <c r="C112" s="103" t="s">
        <v>13</v>
      </c>
      <c r="D112" s="104">
        <v>2017</v>
      </c>
      <c r="E112" s="104">
        <v>2022</v>
      </c>
      <c r="F112" s="32">
        <v>2017</v>
      </c>
      <c r="G112" s="23">
        <f aca="true" t="shared" si="9" ref="G112:G119">SUM(H112:I112)</f>
        <v>2990.6</v>
      </c>
      <c r="H112" s="24"/>
      <c r="I112" s="23">
        <v>2990.6</v>
      </c>
    </row>
    <row r="113" spans="1:9" ht="15">
      <c r="A113" s="136"/>
      <c r="B113" s="103"/>
      <c r="C113" s="103"/>
      <c r="D113" s="104"/>
      <c r="E113" s="104"/>
      <c r="F113" s="49">
        <v>2018</v>
      </c>
      <c r="G113" s="1">
        <f t="shared" si="9"/>
        <v>3119.8999999999996</v>
      </c>
      <c r="H113" s="26"/>
      <c r="I113" s="1">
        <f>3345.2-225.3</f>
        <v>3119.8999999999996</v>
      </c>
    </row>
    <row r="114" spans="1:9" ht="15">
      <c r="A114" s="136"/>
      <c r="B114" s="103"/>
      <c r="C114" s="103"/>
      <c r="D114" s="104"/>
      <c r="E114" s="104"/>
      <c r="F114" s="49">
        <v>2019</v>
      </c>
      <c r="G114" s="1">
        <f t="shared" si="9"/>
        <v>3703.1000000000004</v>
      </c>
      <c r="H114" s="26"/>
      <c r="I114" s="1">
        <f>4403.1-700</f>
        <v>3703.1000000000004</v>
      </c>
    </row>
    <row r="115" spans="1:9" ht="15">
      <c r="A115" s="136"/>
      <c r="B115" s="103"/>
      <c r="C115" s="103"/>
      <c r="D115" s="104"/>
      <c r="E115" s="104"/>
      <c r="F115" s="49">
        <v>2020</v>
      </c>
      <c r="G115" s="1">
        <f t="shared" si="9"/>
        <v>3631.2</v>
      </c>
      <c r="H115" s="26"/>
      <c r="I115" s="1">
        <v>3631.2</v>
      </c>
    </row>
    <row r="116" spans="1:9" ht="15">
      <c r="A116" s="136"/>
      <c r="B116" s="103"/>
      <c r="C116" s="103"/>
      <c r="D116" s="104"/>
      <c r="E116" s="104"/>
      <c r="F116" s="49">
        <v>2021</v>
      </c>
      <c r="G116" s="1">
        <f t="shared" si="9"/>
        <v>4010.9</v>
      </c>
      <c r="H116" s="26"/>
      <c r="I116" s="1">
        <v>4010.9</v>
      </c>
    </row>
    <row r="117" spans="1:9" ht="26.25" customHeight="1">
      <c r="A117" s="136"/>
      <c r="B117" s="103"/>
      <c r="C117" s="103"/>
      <c r="D117" s="104"/>
      <c r="E117" s="104"/>
      <c r="F117" s="50">
        <v>2022</v>
      </c>
      <c r="G117" s="28">
        <f t="shared" si="9"/>
        <v>4041.8</v>
      </c>
      <c r="H117" s="29"/>
      <c r="I117" s="28">
        <v>4041.8</v>
      </c>
    </row>
    <row r="118" spans="1:9" ht="15" customHeight="1">
      <c r="A118" s="136" t="s">
        <v>37</v>
      </c>
      <c r="B118" s="103" t="s">
        <v>44</v>
      </c>
      <c r="C118" s="103"/>
      <c r="D118" s="104">
        <v>2017</v>
      </c>
      <c r="E118" s="104">
        <v>2022</v>
      </c>
      <c r="F118" s="32">
        <v>2017</v>
      </c>
      <c r="G118" s="23">
        <f t="shared" si="9"/>
        <v>685.1</v>
      </c>
      <c r="H118" s="24"/>
      <c r="I118" s="23">
        <v>685.1</v>
      </c>
    </row>
    <row r="119" spans="1:9" ht="15">
      <c r="A119" s="136"/>
      <c r="B119" s="103"/>
      <c r="C119" s="103"/>
      <c r="D119" s="104"/>
      <c r="E119" s="104"/>
      <c r="F119" s="49">
        <v>2018</v>
      </c>
      <c r="G119" s="1">
        <f t="shared" si="9"/>
        <v>641.5</v>
      </c>
      <c r="H119" s="26"/>
      <c r="I119" s="1">
        <v>641.5</v>
      </c>
    </row>
    <row r="120" spans="1:9" ht="15">
      <c r="A120" s="115"/>
      <c r="B120" s="103"/>
      <c r="C120" s="106"/>
      <c r="D120" s="118"/>
      <c r="E120" s="118"/>
      <c r="F120" s="49">
        <v>2019</v>
      </c>
      <c r="G120" s="1">
        <f aca="true" t="shared" si="10" ref="G120:G128">SUM(H120:I120)</f>
        <v>707.4</v>
      </c>
      <c r="H120" s="26"/>
      <c r="I120" s="1">
        <v>707.4</v>
      </c>
    </row>
    <row r="121" spans="1:9" ht="15">
      <c r="A121" s="115"/>
      <c r="B121" s="103"/>
      <c r="C121" s="106"/>
      <c r="D121" s="118"/>
      <c r="E121" s="118"/>
      <c r="F121" s="49">
        <v>2020</v>
      </c>
      <c r="G121" s="1">
        <f t="shared" si="10"/>
        <v>758.5</v>
      </c>
      <c r="H121" s="26"/>
      <c r="I121" s="1">
        <v>758.5</v>
      </c>
    </row>
    <row r="122" spans="1:9" ht="15">
      <c r="A122" s="115"/>
      <c r="B122" s="103"/>
      <c r="C122" s="106"/>
      <c r="D122" s="118"/>
      <c r="E122" s="118"/>
      <c r="F122" s="49">
        <v>2021</v>
      </c>
      <c r="G122" s="1">
        <f t="shared" si="10"/>
        <v>758.5</v>
      </c>
      <c r="H122" s="26"/>
      <c r="I122" s="1">
        <f>SUM(I121)</f>
        <v>758.5</v>
      </c>
    </row>
    <row r="123" spans="1:9" ht="59.25" customHeight="1">
      <c r="A123" s="136"/>
      <c r="B123" s="103"/>
      <c r="C123" s="103"/>
      <c r="D123" s="104"/>
      <c r="E123" s="104"/>
      <c r="F123" s="50">
        <v>2022</v>
      </c>
      <c r="G123" s="28">
        <f t="shared" si="10"/>
        <v>758.5</v>
      </c>
      <c r="H123" s="29"/>
      <c r="I123" s="28">
        <f>SUM(I122)</f>
        <v>758.5</v>
      </c>
    </row>
    <row r="124" spans="1:9" ht="12.75" customHeight="1">
      <c r="A124" s="90" t="s">
        <v>50</v>
      </c>
      <c r="B124" s="91"/>
      <c r="C124" s="91"/>
      <c r="D124" s="91"/>
      <c r="E124" s="92"/>
      <c r="F124" s="32">
        <v>2017</v>
      </c>
      <c r="G124" s="23">
        <f t="shared" si="10"/>
        <v>3343</v>
      </c>
      <c r="H124" s="24">
        <f aca="true" t="shared" si="11" ref="H124:H135">SUM(H130)</f>
        <v>3343</v>
      </c>
      <c r="I124" s="23"/>
    </row>
    <row r="125" spans="1:9" ht="12.75" customHeight="1">
      <c r="A125" s="93"/>
      <c r="B125" s="94"/>
      <c r="C125" s="94"/>
      <c r="D125" s="94"/>
      <c r="E125" s="95"/>
      <c r="F125" s="49">
        <v>2018</v>
      </c>
      <c r="G125" s="1">
        <f t="shared" si="10"/>
        <v>3892.2</v>
      </c>
      <c r="H125" s="26">
        <f t="shared" si="11"/>
        <v>3892.2</v>
      </c>
      <c r="I125" s="1"/>
    </row>
    <row r="126" spans="1:9" ht="12.75" customHeight="1">
      <c r="A126" s="93"/>
      <c r="B126" s="94"/>
      <c r="C126" s="94"/>
      <c r="D126" s="94"/>
      <c r="E126" s="95"/>
      <c r="F126" s="49">
        <v>2019</v>
      </c>
      <c r="G126" s="1">
        <f t="shared" si="10"/>
        <v>4728.7</v>
      </c>
      <c r="H126" s="26">
        <f t="shared" si="11"/>
        <v>4728.7</v>
      </c>
      <c r="I126" s="49"/>
    </row>
    <row r="127" spans="1:9" ht="12.75" customHeight="1">
      <c r="A127" s="93"/>
      <c r="B127" s="94"/>
      <c r="C127" s="94"/>
      <c r="D127" s="94"/>
      <c r="E127" s="95"/>
      <c r="F127" s="49">
        <v>2020</v>
      </c>
      <c r="G127" s="1">
        <f t="shared" si="10"/>
        <v>0</v>
      </c>
      <c r="H127" s="26">
        <f t="shared" si="11"/>
        <v>0</v>
      </c>
      <c r="I127" s="49"/>
    </row>
    <row r="128" spans="1:9" ht="12.75" customHeight="1">
      <c r="A128" s="93"/>
      <c r="B128" s="94"/>
      <c r="C128" s="94"/>
      <c r="D128" s="94"/>
      <c r="E128" s="95"/>
      <c r="F128" s="49">
        <v>2021</v>
      </c>
      <c r="G128" s="1">
        <f t="shared" si="10"/>
        <v>0</v>
      </c>
      <c r="H128" s="26">
        <f t="shared" si="11"/>
        <v>0</v>
      </c>
      <c r="I128" s="49"/>
    </row>
    <row r="129" spans="1:9" ht="12.75" customHeight="1">
      <c r="A129" s="96"/>
      <c r="B129" s="97"/>
      <c r="C129" s="97"/>
      <c r="D129" s="97"/>
      <c r="E129" s="98"/>
      <c r="F129" s="50">
        <v>2022</v>
      </c>
      <c r="G129" s="28">
        <f aca="true" t="shared" si="12" ref="G129:G141">SUM(H129:I129)</f>
        <v>0</v>
      </c>
      <c r="H129" s="29">
        <f t="shared" si="11"/>
        <v>0</v>
      </c>
      <c r="I129" s="50"/>
    </row>
    <row r="130" spans="1:9" ht="12.75" customHeight="1">
      <c r="A130" s="115" t="s">
        <v>31</v>
      </c>
      <c r="B130" s="141" t="s">
        <v>43</v>
      </c>
      <c r="C130" s="106" t="s">
        <v>13</v>
      </c>
      <c r="D130" s="118">
        <v>2017</v>
      </c>
      <c r="E130" s="118">
        <v>2022</v>
      </c>
      <c r="F130" s="32">
        <v>2017</v>
      </c>
      <c r="G130" s="23">
        <f t="shared" si="12"/>
        <v>3343</v>
      </c>
      <c r="H130" s="24">
        <f t="shared" si="11"/>
        <v>3343</v>
      </c>
      <c r="I130" s="32"/>
    </row>
    <row r="131" spans="1:9" ht="12.75" customHeight="1">
      <c r="A131" s="116"/>
      <c r="B131" s="142"/>
      <c r="C131" s="112"/>
      <c r="D131" s="119"/>
      <c r="E131" s="119"/>
      <c r="F131" s="49">
        <v>2018</v>
      </c>
      <c r="G131" s="1">
        <f t="shared" si="12"/>
        <v>3892.2</v>
      </c>
      <c r="H131" s="26">
        <f t="shared" si="11"/>
        <v>3892.2</v>
      </c>
      <c r="I131" s="49"/>
    </row>
    <row r="132" spans="1:9" ht="12.75" customHeight="1">
      <c r="A132" s="116"/>
      <c r="B132" s="142"/>
      <c r="C132" s="112"/>
      <c r="D132" s="119"/>
      <c r="E132" s="119"/>
      <c r="F132" s="49">
        <v>2019</v>
      </c>
      <c r="G132" s="1">
        <f t="shared" si="12"/>
        <v>4728.7</v>
      </c>
      <c r="H132" s="26">
        <f t="shared" si="11"/>
        <v>4728.7</v>
      </c>
      <c r="I132" s="49"/>
    </row>
    <row r="133" spans="1:9" ht="12.75" customHeight="1">
      <c r="A133" s="116"/>
      <c r="B133" s="142"/>
      <c r="C133" s="112"/>
      <c r="D133" s="119"/>
      <c r="E133" s="119"/>
      <c r="F133" s="49">
        <v>2020</v>
      </c>
      <c r="G133" s="1">
        <f t="shared" si="12"/>
        <v>0</v>
      </c>
      <c r="H133" s="26">
        <f t="shared" si="11"/>
        <v>0</v>
      </c>
      <c r="I133" s="49"/>
    </row>
    <row r="134" spans="1:9" ht="12.75" customHeight="1">
      <c r="A134" s="116"/>
      <c r="B134" s="142"/>
      <c r="C134" s="112"/>
      <c r="D134" s="119"/>
      <c r="E134" s="119"/>
      <c r="F134" s="49">
        <v>2021</v>
      </c>
      <c r="G134" s="1">
        <f t="shared" si="12"/>
        <v>0</v>
      </c>
      <c r="H134" s="26">
        <f t="shared" si="11"/>
        <v>0</v>
      </c>
      <c r="I134" s="49"/>
    </row>
    <row r="135" spans="1:9" ht="48" customHeight="1">
      <c r="A135" s="117"/>
      <c r="B135" s="143"/>
      <c r="C135" s="113"/>
      <c r="D135" s="120"/>
      <c r="E135" s="120"/>
      <c r="F135" s="50">
        <v>2022</v>
      </c>
      <c r="G135" s="28">
        <f t="shared" si="12"/>
        <v>0</v>
      </c>
      <c r="H135" s="29">
        <f t="shared" si="11"/>
        <v>0</v>
      </c>
      <c r="I135" s="50"/>
    </row>
    <row r="136" spans="1:9" ht="11.25" customHeight="1">
      <c r="A136" s="115" t="s">
        <v>42</v>
      </c>
      <c r="B136" s="106" t="s">
        <v>25</v>
      </c>
      <c r="C136" s="106" t="s">
        <v>13</v>
      </c>
      <c r="D136" s="118">
        <v>2017</v>
      </c>
      <c r="E136" s="118">
        <v>2022</v>
      </c>
      <c r="F136" s="32">
        <v>2017</v>
      </c>
      <c r="G136" s="23">
        <f t="shared" si="12"/>
        <v>3343</v>
      </c>
      <c r="H136" s="24">
        <v>3343</v>
      </c>
      <c r="I136" s="32"/>
    </row>
    <row r="137" spans="1:9" ht="11.25" customHeight="1">
      <c r="A137" s="116"/>
      <c r="B137" s="112"/>
      <c r="C137" s="112"/>
      <c r="D137" s="119"/>
      <c r="E137" s="119"/>
      <c r="F137" s="49">
        <v>2018</v>
      </c>
      <c r="G137" s="1">
        <f t="shared" si="12"/>
        <v>3892.2</v>
      </c>
      <c r="H137" s="26">
        <f>4854.4-962.2</f>
        <v>3892.2</v>
      </c>
      <c r="I137" s="49"/>
    </row>
    <row r="138" spans="1:9" ht="11.25" customHeight="1">
      <c r="A138" s="116"/>
      <c r="B138" s="112"/>
      <c r="C138" s="112"/>
      <c r="D138" s="119"/>
      <c r="E138" s="119"/>
      <c r="F138" s="49">
        <v>2019</v>
      </c>
      <c r="G138" s="1">
        <f t="shared" si="12"/>
        <v>4728.7</v>
      </c>
      <c r="H138" s="26">
        <f>3083.5+1645.2</f>
        <v>4728.7</v>
      </c>
      <c r="I138" s="49"/>
    </row>
    <row r="139" spans="1:9" ht="11.25" customHeight="1">
      <c r="A139" s="116"/>
      <c r="B139" s="112"/>
      <c r="C139" s="112"/>
      <c r="D139" s="119"/>
      <c r="E139" s="119"/>
      <c r="F139" s="49">
        <v>2020</v>
      </c>
      <c r="G139" s="1">
        <f t="shared" si="12"/>
        <v>0</v>
      </c>
      <c r="H139" s="26"/>
      <c r="I139" s="49"/>
    </row>
    <row r="140" spans="1:9" ht="11.25" customHeight="1">
      <c r="A140" s="116"/>
      <c r="B140" s="112"/>
      <c r="C140" s="112"/>
      <c r="D140" s="119"/>
      <c r="E140" s="119"/>
      <c r="F140" s="49">
        <v>2021</v>
      </c>
      <c r="G140" s="1">
        <f t="shared" si="12"/>
        <v>0</v>
      </c>
      <c r="H140" s="26"/>
      <c r="I140" s="49"/>
    </row>
    <row r="141" spans="1:9" ht="11.25" customHeight="1">
      <c r="A141" s="117"/>
      <c r="B141" s="113"/>
      <c r="C141" s="113"/>
      <c r="D141" s="120"/>
      <c r="E141" s="120"/>
      <c r="F141" s="49">
        <v>2022</v>
      </c>
      <c r="G141" s="1">
        <f t="shared" si="12"/>
        <v>0</v>
      </c>
      <c r="H141" s="26"/>
      <c r="I141" s="49"/>
    </row>
    <row r="142" spans="1:9" ht="12.75" customHeight="1">
      <c r="A142" s="90" t="s">
        <v>47</v>
      </c>
      <c r="B142" s="91"/>
      <c r="C142" s="91"/>
      <c r="D142" s="91"/>
      <c r="E142" s="91"/>
      <c r="F142" s="32">
        <v>2017</v>
      </c>
      <c r="G142" s="23">
        <f>SUM(H142:I142)</f>
        <v>110</v>
      </c>
      <c r="H142" s="24">
        <f>SUM(H146)</f>
        <v>110</v>
      </c>
      <c r="I142" s="23"/>
    </row>
    <row r="143" spans="1:9" ht="12.75" customHeight="1">
      <c r="A143" s="93"/>
      <c r="B143" s="94"/>
      <c r="C143" s="94"/>
      <c r="D143" s="94"/>
      <c r="E143" s="94"/>
      <c r="F143" s="49">
        <v>2020</v>
      </c>
      <c r="G143" s="1">
        <f>SUM(G147)</f>
        <v>18.5</v>
      </c>
      <c r="H143" s="26"/>
      <c r="I143" s="1">
        <f>SUM(I147)</f>
        <v>18.5</v>
      </c>
    </row>
    <row r="144" spans="1:9" ht="12.75" customHeight="1">
      <c r="A144" s="93"/>
      <c r="B144" s="94"/>
      <c r="C144" s="94"/>
      <c r="D144" s="94"/>
      <c r="E144" s="94"/>
      <c r="F144" s="49"/>
      <c r="G144" s="1"/>
      <c r="H144" s="26"/>
      <c r="I144" s="1"/>
    </row>
    <row r="145" spans="1:9" ht="6" customHeight="1">
      <c r="A145" s="96"/>
      <c r="B145" s="97"/>
      <c r="C145" s="97"/>
      <c r="D145" s="97"/>
      <c r="E145" s="97"/>
      <c r="F145" s="50"/>
      <c r="G145" s="28"/>
      <c r="H145" s="29"/>
      <c r="I145" s="29"/>
    </row>
    <row r="146" spans="1:9" s="66" customFormat="1" ht="15">
      <c r="A146" s="81" t="s">
        <v>33</v>
      </c>
      <c r="B146" s="84" t="s">
        <v>21</v>
      </c>
      <c r="C146" s="84" t="s">
        <v>13</v>
      </c>
      <c r="D146" s="87">
        <v>2017</v>
      </c>
      <c r="E146" s="87">
        <v>2020</v>
      </c>
      <c r="F146" s="32">
        <v>2017</v>
      </c>
      <c r="G146" s="23">
        <f>SUM(G150)</f>
        <v>110</v>
      </c>
      <c r="H146" s="24">
        <f>SUM(H150)</f>
        <v>110</v>
      </c>
      <c r="I146" s="23"/>
    </row>
    <row r="147" spans="1:9" s="66" customFormat="1" ht="15">
      <c r="A147" s="82"/>
      <c r="B147" s="85"/>
      <c r="C147" s="85"/>
      <c r="D147" s="88"/>
      <c r="E147" s="88"/>
      <c r="F147" s="49">
        <v>2020</v>
      </c>
      <c r="G147" s="1">
        <f>SUM(H147:I147)</f>
        <v>18.5</v>
      </c>
      <c r="H147" s="26"/>
      <c r="I147" s="1">
        <f>SUM(I153+I157)</f>
        <v>18.5</v>
      </c>
    </row>
    <row r="148" spans="1:9" s="66" customFormat="1" ht="15">
      <c r="A148" s="82"/>
      <c r="B148" s="85"/>
      <c r="C148" s="85"/>
      <c r="D148" s="88"/>
      <c r="E148" s="88"/>
      <c r="F148" s="49"/>
      <c r="G148" s="1"/>
      <c r="H148" s="26"/>
      <c r="I148" s="1"/>
    </row>
    <row r="149" spans="1:9" s="66" customFormat="1" ht="18" customHeight="1">
      <c r="A149" s="83"/>
      <c r="B149" s="86"/>
      <c r="C149" s="86"/>
      <c r="D149" s="89"/>
      <c r="E149" s="89"/>
      <c r="F149" s="50"/>
      <c r="G149" s="28"/>
      <c r="H149" s="29"/>
      <c r="I149" s="28"/>
    </row>
    <row r="150" spans="1:9" s="66" customFormat="1" ht="15">
      <c r="A150" s="81" t="s">
        <v>92</v>
      </c>
      <c r="B150" s="84" t="s">
        <v>104</v>
      </c>
      <c r="C150" s="84" t="s">
        <v>13</v>
      </c>
      <c r="D150" s="87">
        <v>2017</v>
      </c>
      <c r="E150" s="87">
        <v>2017</v>
      </c>
      <c r="F150" s="32">
        <v>2017</v>
      </c>
      <c r="G150" s="23">
        <v>110</v>
      </c>
      <c r="H150" s="24">
        <v>110</v>
      </c>
      <c r="I150" s="23"/>
    </row>
    <row r="151" spans="1:9" s="66" customFormat="1" ht="15">
      <c r="A151" s="82"/>
      <c r="B151" s="85"/>
      <c r="C151" s="85"/>
      <c r="D151" s="88"/>
      <c r="E151" s="88"/>
      <c r="F151" s="49"/>
      <c r="G151" s="1"/>
      <c r="H151" s="26"/>
      <c r="I151" s="1"/>
    </row>
    <row r="152" spans="1:9" s="66" customFormat="1" ht="8.25" customHeight="1">
      <c r="A152" s="83"/>
      <c r="B152" s="86"/>
      <c r="C152" s="86"/>
      <c r="D152" s="89"/>
      <c r="E152" s="89"/>
      <c r="F152" s="50"/>
      <c r="G152" s="28"/>
      <c r="H152" s="29"/>
      <c r="I152" s="28"/>
    </row>
    <row r="153" spans="1:9" s="66" customFormat="1" ht="15">
      <c r="A153" s="81" t="s">
        <v>93</v>
      </c>
      <c r="B153" s="84" t="s">
        <v>88</v>
      </c>
      <c r="C153" s="84" t="s">
        <v>13</v>
      </c>
      <c r="D153" s="87">
        <v>2020</v>
      </c>
      <c r="E153" s="87">
        <v>2020</v>
      </c>
      <c r="F153" s="32">
        <v>2020</v>
      </c>
      <c r="G153" s="23">
        <f>SUM(H153:I153)</f>
        <v>13.2</v>
      </c>
      <c r="H153" s="24"/>
      <c r="I153" s="23">
        <v>13.2</v>
      </c>
    </row>
    <row r="154" spans="1:9" s="66" customFormat="1" ht="15">
      <c r="A154" s="82"/>
      <c r="B154" s="85"/>
      <c r="C154" s="85"/>
      <c r="D154" s="88"/>
      <c r="E154" s="88"/>
      <c r="F154" s="49"/>
      <c r="G154" s="1"/>
      <c r="H154" s="26"/>
      <c r="I154" s="1"/>
    </row>
    <row r="155" spans="1:9" s="66" customFormat="1" ht="15">
      <c r="A155" s="82"/>
      <c r="B155" s="85"/>
      <c r="C155" s="85"/>
      <c r="D155" s="88"/>
      <c r="E155" s="88"/>
      <c r="F155" s="49"/>
      <c r="G155" s="1"/>
      <c r="H155" s="26"/>
      <c r="I155" s="1"/>
    </row>
    <row r="156" spans="1:9" s="66" customFormat="1" ht="8.25" customHeight="1">
      <c r="A156" s="83"/>
      <c r="B156" s="86"/>
      <c r="C156" s="86"/>
      <c r="D156" s="89"/>
      <c r="E156" s="89"/>
      <c r="F156" s="50"/>
      <c r="G156" s="28"/>
      <c r="H156" s="29"/>
      <c r="I156" s="28"/>
    </row>
    <row r="157" spans="1:9" s="66" customFormat="1" ht="15">
      <c r="A157" s="81" t="s">
        <v>94</v>
      </c>
      <c r="B157" s="84" t="s">
        <v>89</v>
      </c>
      <c r="C157" s="84" t="s">
        <v>13</v>
      </c>
      <c r="D157" s="87">
        <v>2020</v>
      </c>
      <c r="E157" s="87">
        <v>2020</v>
      </c>
      <c r="F157" s="32">
        <v>2020</v>
      </c>
      <c r="G157" s="23">
        <f>SUM(H157:I157)</f>
        <v>5.3</v>
      </c>
      <c r="H157" s="24"/>
      <c r="I157" s="23">
        <v>5.3</v>
      </c>
    </row>
    <row r="158" spans="1:9" s="66" customFormat="1" ht="15">
      <c r="A158" s="82"/>
      <c r="B158" s="85"/>
      <c r="C158" s="85"/>
      <c r="D158" s="88"/>
      <c r="E158" s="88"/>
      <c r="F158" s="49"/>
      <c r="G158" s="1"/>
      <c r="H158" s="26"/>
      <c r="I158" s="1"/>
    </row>
    <row r="159" spans="1:9" s="66" customFormat="1" ht="8.25" customHeight="1">
      <c r="A159" s="83"/>
      <c r="B159" s="86"/>
      <c r="C159" s="86"/>
      <c r="D159" s="89"/>
      <c r="E159" s="89"/>
      <c r="F159" s="50"/>
      <c r="G159" s="28"/>
      <c r="H159" s="29"/>
      <c r="I159" s="28"/>
    </row>
    <row r="160" spans="1:9" ht="12.75" customHeight="1">
      <c r="A160" s="90" t="s">
        <v>55</v>
      </c>
      <c r="B160" s="91"/>
      <c r="C160" s="91"/>
      <c r="D160" s="91"/>
      <c r="E160" s="91"/>
      <c r="F160" s="32">
        <v>2019</v>
      </c>
      <c r="G160" s="23">
        <f>SUM(H160:I160)</f>
        <v>34867</v>
      </c>
      <c r="H160" s="24">
        <f aca="true" t="shared" si="13" ref="H160:I162">SUM(H164)</f>
        <v>30000</v>
      </c>
      <c r="I160" s="23">
        <f t="shared" si="13"/>
        <v>4867</v>
      </c>
    </row>
    <row r="161" spans="1:9" ht="12.75" customHeight="1">
      <c r="A161" s="93"/>
      <c r="B161" s="94"/>
      <c r="C161" s="94"/>
      <c r="D161" s="94"/>
      <c r="E161" s="94"/>
      <c r="F161" s="49">
        <v>2020</v>
      </c>
      <c r="G161" s="1">
        <f>SUM(H161:I161)</f>
        <v>4871.4</v>
      </c>
      <c r="H161" s="26">
        <f t="shared" si="13"/>
        <v>0</v>
      </c>
      <c r="I161" s="1">
        <f t="shared" si="13"/>
        <v>4871.4</v>
      </c>
    </row>
    <row r="162" spans="1:9" ht="12.75" customHeight="1">
      <c r="A162" s="93"/>
      <c r="B162" s="94"/>
      <c r="C162" s="94"/>
      <c r="D162" s="94"/>
      <c r="E162" s="94"/>
      <c r="F162" s="49">
        <v>2021</v>
      </c>
      <c r="G162" s="1">
        <f>SUM(H162:I162)</f>
        <v>4867</v>
      </c>
      <c r="H162" s="26">
        <f t="shared" si="13"/>
        <v>0</v>
      </c>
      <c r="I162" s="1">
        <f t="shared" si="13"/>
        <v>4867</v>
      </c>
    </row>
    <row r="163" spans="1:9" ht="6" customHeight="1">
      <c r="A163" s="96"/>
      <c r="B163" s="97"/>
      <c r="C163" s="97"/>
      <c r="D163" s="97"/>
      <c r="E163" s="97"/>
      <c r="F163" s="50"/>
      <c r="G163" s="28"/>
      <c r="H163" s="29"/>
      <c r="I163" s="29"/>
    </row>
    <row r="164" spans="1:9" ht="15">
      <c r="A164" s="145" t="s">
        <v>34</v>
      </c>
      <c r="B164" s="141" t="s">
        <v>91</v>
      </c>
      <c r="C164" s="106" t="s">
        <v>13</v>
      </c>
      <c r="D164" s="118">
        <v>2019</v>
      </c>
      <c r="E164" s="118">
        <v>2021</v>
      </c>
      <c r="F164" s="32">
        <v>2019</v>
      </c>
      <c r="G164" s="23">
        <f>SUM(H164:I164)</f>
        <v>34867</v>
      </c>
      <c r="H164" s="24">
        <f>SUM(H167+H170+H173+H176)</f>
        <v>30000</v>
      </c>
      <c r="I164" s="24">
        <f>SUM(I167+I170+I173+I176)</f>
        <v>4867</v>
      </c>
    </row>
    <row r="165" spans="1:9" ht="15">
      <c r="A165" s="146"/>
      <c r="B165" s="142"/>
      <c r="C165" s="112"/>
      <c r="D165" s="119"/>
      <c r="E165" s="119"/>
      <c r="F165" s="49">
        <v>2020</v>
      </c>
      <c r="G165" s="1">
        <f>SUM(H165:I165)</f>
        <v>4871.4</v>
      </c>
      <c r="H165" s="26">
        <f>SUM(H171+H177)</f>
        <v>0</v>
      </c>
      <c r="I165" s="26">
        <f>SUM(I171+I177)</f>
        <v>4871.4</v>
      </c>
    </row>
    <row r="166" spans="1:9" ht="107.25" customHeight="1">
      <c r="A166" s="147"/>
      <c r="B166" s="143"/>
      <c r="C166" s="113"/>
      <c r="D166" s="120"/>
      <c r="E166" s="120"/>
      <c r="F166" s="50">
        <v>2021</v>
      </c>
      <c r="G166" s="28">
        <f>SUM(H166:I166)</f>
        <v>4867</v>
      </c>
      <c r="H166" s="29">
        <f>SUM(H168+H172+H178+H179)</f>
        <v>0</v>
      </c>
      <c r="I166" s="29">
        <f>SUM(I168+I172+I178+I179)</f>
        <v>4867</v>
      </c>
    </row>
    <row r="167" spans="1:10" s="66" customFormat="1" ht="14.25" customHeight="1">
      <c r="A167" s="81" t="s">
        <v>56</v>
      </c>
      <c r="B167" s="84" t="s">
        <v>75</v>
      </c>
      <c r="C167" s="84" t="s">
        <v>13</v>
      </c>
      <c r="D167" s="87">
        <v>2019</v>
      </c>
      <c r="E167" s="87">
        <v>2021</v>
      </c>
      <c r="F167" s="62">
        <v>2019</v>
      </c>
      <c r="G167" s="63">
        <f aca="true" t="shared" si="14" ref="G167:G172">SUM(H167:I167)</f>
        <v>13163.1</v>
      </c>
      <c r="H167" s="64">
        <v>11325.7</v>
      </c>
      <c r="I167" s="63">
        <v>1837.4</v>
      </c>
      <c r="J167" s="65"/>
    </row>
    <row r="168" spans="1:9" s="66" customFormat="1" ht="14.25" customHeight="1">
      <c r="A168" s="82"/>
      <c r="B168" s="85"/>
      <c r="C168" s="85"/>
      <c r="D168" s="88"/>
      <c r="E168" s="88"/>
      <c r="F168" s="67">
        <v>2021</v>
      </c>
      <c r="G168" s="68">
        <f>SUM(H168:I168)</f>
        <v>161.4</v>
      </c>
      <c r="H168" s="69"/>
      <c r="I168" s="68">
        <v>161.4</v>
      </c>
    </row>
    <row r="169" spans="1:9" s="66" customFormat="1" ht="60.75" customHeight="1">
      <c r="A169" s="83"/>
      <c r="B169" s="86"/>
      <c r="C169" s="86"/>
      <c r="D169" s="89"/>
      <c r="E169" s="89"/>
      <c r="F169" s="70"/>
      <c r="G169" s="71"/>
      <c r="H169" s="72"/>
      <c r="I169" s="71"/>
    </row>
    <row r="170" spans="1:10" s="66" customFormat="1" ht="15" customHeight="1">
      <c r="A170" s="81" t="s">
        <v>57</v>
      </c>
      <c r="B170" s="84" t="s">
        <v>54</v>
      </c>
      <c r="C170" s="84" t="s">
        <v>13</v>
      </c>
      <c r="D170" s="87">
        <v>2019</v>
      </c>
      <c r="E170" s="87">
        <v>2021</v>
      </c>
      <c r="F170" s="62">
        <v>2019</v>
      </c>
      <c r="G170" s="63">
        <f t="shared" si="14"/>
        <v>42.6</v>
      </c>
      <c r="H170" s="64">
        <v>36.7</v>
      </c>
      <c r="I170" s="63">
        <v>5.9</v>
      </c>
      <c r="J170" s="65"/>
    </row>
    <row r="171" spans="1:9" s="66" customFormat="1" ht="15" customHeight="1">
      <c r="A171" s="82"/>
      <c r="B171" s="85"/>
      <c r="C171" s="85"/>
      <c r="D171" s="88"/>
      <c r="E171" s="88"/>
      <c r="F171" s="67">
        <v>2020</v>
      </c>
      <c r="G171" s="68">
        <f t="shared" si="14"/>
        <v>14</v>
      </c>
      <c r="H171" s="69"/>
      <c r="I171" s="68">
        <f>9.6+4.4</f>
        <v>14</v>
      </c>
    </row>
    <row r="172" spans="1:9" s="66" customFormat="1" ht="15" customHeight="1">
      <c r="A172" s="83"/>
      <c r="B172" s="86"/>
      <c r="C172" s="86"/>
      <c r="D172" s="89"/>
      <c r="E172" s="89"/>
      <c r="F172" s="70">
        <v>2021</v>
      </c>
      <c r="G172" s="71">
        <f t="shared" si="14"/>
        <v>8.8</v>
      </c>
      <c r="H172" s="72"/>
      <c r="I172" s="71">
        <v>8.8</v>
      </c>
    </row>
    <row r="173" spans="1:9" ht="15">
      <c r="A173" s="145" t="s">
        <v>53</v>
      </c>
      <c r="B173" s="106" t="s">
        <v>65</v>
      </c>
      <c r="C173" s="106" t="s">
        <v>13</v>
      </c>
      <c r="D173" s="118">
        <v>2019</v>
      </c>
      <c r="E173" s="118">
        <v>2019</v>
      </c>
      <c r="F173" s="32">
        <v>2019</v>
      </c>
      <c r="G173" s="23">
        <f>SUM(H173:I173)</f>
        <v>4630.5</v>
      </c>
      <c r="H173" s="24">
        <v>3984.1</v>
      </c>
      <c r="I173" s="23">
        <v>646.4</v>
      </c>
    </row>
    <row r="174" spans="1:9" ht="15">
      <c r="A174" s="146"/>
      <c r="B174" s="112"/>
      <c r="C174" s="112"/>
      <c r="D174" s="119"/>
      <c r="E174" s="119"/>
      <c r="F174" s="49"/>
      <c r="G174" s="1"/>
      <c r="H174" s="26"/>
      <c r="I174" s="1"/>
    </row>
    <row r="175" spans="1:9" ht="57.75" customHeight="1">
      <c r="A175" s="147"/>
      <c r="B175" s="113"/>
      <c r="C175" s="113"/>
      <c r="D175" s="120"/>
      <c r="E175" s="120"/>
      <c r="F175" s="50"/>
      <c r="G175" s="28"/>
      <c r="H175" s="29"/>
      <c r="I175" s="28"/>
    </row>
    <row r="176" spans="1:9" ht="15">
      <c r="A176" s="145" t="s">
        <v>63</v>
      </c>
      <c r="B176" s="106" t="s">
        <v>58</v>
      </c>
      <c r="C176" s="106" t="s">
        <v>13</v>
      </c>
      <c r="D176" s="118">
        <v>2019</v>
      </c>
      <c r="E176" s="118">
        <v>2021</v>
      </c>
      <c r="F176" s="32">
        <v>2019</v>
      </c>
      <c r="G176" s="23">
        <f>SUM(H176:I176)</f>
        <v>17030.8</v>
      </c>
      <c r="H176" s="24">
        <v>14653.5</v>
      </c>
      <c r="I176" s="23">
        <v>2377.3</v>
      </c>
    </row>
    <row r="177" spans="1:9" ht="15">
      <c r="A177" s="146"/>
      <c r="B177" s="112"/>
      <c r="C177" s="112"/>
      <c r="D177" s="119"/>
      <c r="E177" s="119"/>
      <c r="F177" s="49">
        <v>2020</v>
      </c>
      <c r="G177" s="1">
        <f>SUM(H177:I177)</f>
        <v>4857.4</v>
      </c>
      <c r="H177" s="26"/>
      <c r="I177" s="1">
        <v>4857.4</v>
      </c>
    </row>
    <row r="178" spans="1:9" ht="43.5" customHeight="1">
      <c r="A178" s="147"/>
      <c r="B178" s="113"/>
      <c r="C178" s="113"/>
      <c r="D178" s="120"/>
      <c r="E178" s="120"/>
      <c r="F178" s="50">
        <v>2021</v>
      </c>
      <c r="G178" s="28">
        <f>SUM(H178:I178)</f>
        <v>4468.3</v>
      </c>
      <c r="H178" s="29"/>
      <c r="I178" s="28">
        <v>4468.3</v>
      </c>
    </row>
    <row r="179" spans="1:10" ht="15" customHeight="1">
      <c r="A179" s="145" t="s">
        <v>64</v>
      </c>
      <c r="B179" s="106" t="s">
        <v>103</v>
      </c>
      <c r="C179" s="106" t="s">
        <v>13</v>
      </c>
      <c r="D179" s="118">
        <v>2021</v>
      </c>
      <c r="E179" s="118">
        <v>2021</v>
      </c>
      <c r="F179" s="32">
        <v>2021</v>
      </c>
      <c r="G179" s="23">
        <f>SUM(H179:I179)</f>
        <v>228.5</v>
      </c>
      <c r="H179" s="24"/>
      <c r="I179" s="23">
        <v>228.5</v>
      </c>
      <c r="J179" s="73"/>
    </row>
    <row r="180" spans="1:9" ht="15" customHeight="1">
      <c r="A180" s="146"/>
      <c r="B180" s="112"/>
      <c r="C180" s="112"/>
      <c r="D180" s="119"/>
      <c r="E180" s="119"/>
      <c r="F180" s="49"/>
      <c r="G180" s="1"/>
      <c r="H180" s="26"/>
      <c r="I180" s="1"/>
    </row>
    <row r="181" spans="1:9" ht="15" customHeight="1">
      <c r="A181" s="147"/>
      <c r="B181" s="113"/>
      <c r="C181" s="113"/>
      <c r="D181" s="120"/>
      <c r="E181" s="120"/>
      <c r="F181" s="50"/>
      <c r="G181" s="28"/>
      <c r="H181" s="29"/>
      <c r="I181" s="28"/>
    </row>
    <row r="182" spans="1:9" ht="15" customHeight="1">
      <c r="A182" s="90" t="s">
        <v>59</v>
      </c>
      <c r="B182" s="91"/>
      <c r="C182" s="91"/>
      <c r="D182" s="91"/>
      <c r="E182" s="91"/>
      <c r="F182" s="32">
        <v>2019</v>
      </c>
      <c r="G182" s="23">
        <f>SUM(H182:I182)</f>
        <v>374.4</v>
      </c>
      <c r="H182" s="24"/>
      <c r="I182" s="23">
        <f>SUM(I185+I189+I190+I191)</f>
        <v>374.4</v>
      </c>
    </row>
    <row r="183" spans="1:9" ht="15" customHeight="1">
      <c r="A183" s="93"/>
      <c r="B183" s="94"/>
      <c r="C183" s="94"/>
      <c r="D183" s="94"/>
      <c r="E183" s="94"/>
      <c r="F183" s="49">
        <v>2020</v>
      </c>
      <c r="G183" s="1">
        <f>SUM(H183:I183)</f>
        <v>181.5</v>
      </c>
      <c r="H183" s="26"/>
      <c r="I183" s="1">
        <f>SUM(I192)</f>
        <v>181.5</v>
      </c>
    </row>
    <row r="184" spans="1:9" ht="15" customHeight="1">
      <c r="A184" s="96"/>
      <c r="B184" s="97"/>
      <c r="C184" s="97"/>
      <c r="D184" s="97"/>
      <c r="E184" s="97"/>
      <c r="F184" s="50">
        <v>2021</v>
      </c>
      <c r="G184" s="28">
        <f>SUM(H184:I184)</f>
        <v>200</v>
      </c>
      <c r="H184" s="29"/>
      <c r="I184" s="28">
        <f>SUM(I193)</f>
        <v>200</v>
      </c>
    </row>
    <row r="185" spans="1:9" s="66" customFormat="1" ht="15">
      <c r="A185" s="81" t="s">
        <v>60</v>
      </c>
      <c r="B185" s="84" t="s">
        <v>97</v>
      </c>
      <c r="C185" s="84" t="s">
        <v>13</v>
      </c>
      <c r="D185" s="87">
        <v>2019</v>
      </c>
      <c r="E185" s="87">
        <v>2019</v>
      </c>
      <c r="F185" s="32">
        <v>2019</v>
      </c>
      <c r="G185" s="23">
        <f>SUM(H185:I185)</f>
        <v>15</v>
      </c>
      <c r="H185" s="24"/>
      <c r="I185" s="23">
        <v>15</v>
      </c>
    </row>
    <row r="186" spans="1:9" s="66" customFormat="1" ht="15">
      <c r="A186" s="82"/>
      <c r="B186" s="85"/>
      <c r="C186" s="85"/>
      <c r="D186" s="88"/>
      <c r="E186" s="88"/>
      <c r="F186" s="49"/>
      <c r="G186" s="1"/>
      <c r="H186" s="26"/>
      <c r="I186" s="1"/>
    </row>
    <row r="187" spans="1:9" s="66" customFormat="1" ht="15">
      <c r="A187" s="82"/>
      <c r="B187" s="85"/>
      <c r="C187" s="85"/>
      <c r="D187" s="88"/>
      <c r="E187" s="88"/>
      <c r="F187" s="49"/>
      <c r="G187" s="1"/>
      <c r="H187" s="26"/>
      <c r="I187" s="1"/>
    </row>
    <row r="188" spans="1:9" s="66" customFormat="1" ht="30.75" customHeight="1">
      <c r="A188" s="83"/>
      <c r="B188" s="86"/>
      <c r="C188" s="86"/>
      <c r="D188" s="89"/>
      <c r="E188" s="89"/>
      <c r="F188" s="50"/>
      <c r="G188" s="28"/>
      <c r="H188" s="29"/>
      <c r="I188" s="28"/>
    </row>
    <row r="189" spans="1:9" s="66" customFormat="1" ht="61.5" customHeight="1">
      <c r="A189" s="74" t="s">
        <v>61</v>
      </c>
      <c r="B189" s="75" t="s">
        <v>76</v>
      </c>
      <c r="C189" s="75" t="s">
        <v>13</v>
      </c>
      <c r="D189" s="76">
        <v>2019</v>
      </c>
      <c r="E189" s="76">
        <v>2019</v>
      </c>
      <c r="F189" s="76">
        <v>2019</v>
      </c>
      <c r="G189" s="77">
        <f>SUM(H189:I189)</f>
        <v>19.5</v>
      </c>
      <c r="H189" s="78"/>
      <c r="I189" s="77">
        <v>19.5</v>
      </c>
    </row>
    <row r="190" spans="1:9" s="66" customFormat="1" ht="61.5" customHeight="1">
      <c r="A190" s="74" t="s">
        <v>62</v>
      </c>
      <c r="B190" s="75" t="s">
        <v>96</v>
      </c>
      <c r="C190" s="75" t="s">
        <v>13</v>
      </c>
      <c r="D190" s="76">
        <v>2019</v>
      </c>
      <c r="E190" s="76">
        <v>2019</v>
      </c>
      <c r="F190" s="76">
        <v>2019</v>
      </c>
      <c r="G190" s="77">
        <f>SUM(H190:I190)</f>
        <v>40</v>
      </c>
      <c r="H190" s="78"/>
      <c r="I190" s="77">
        <v>40</v>
      </c>
    </row>
    <row r="191" spans="1:9" s="66" customFormat="1" ht="15" customHeight="1">
      <c r="A191" s="81" t="s">
        <v>95</v>
      </c>
      <c r="B191" s="84" t="s">
        <v>74</v>
      </c>
      <c r="C191" s="84" t="s">
        <v>13</v>
      </c>
      <c r="D191" s="87">
        <v>2019</v>
      </c>
      <c r="E191" s="87">
        <v>2021</v>
      </c>
      <c r="F191" s="32">
        <v>2019</v>
      </c>
      <c r="G191" s="23">
        <f>SUM(H191:I191)</f>
        <v>299.9</v>
      </c>
      <c r="H191" s="24"/>
      <c r="I191" s="23">
        <v>299.9</v>
      </c>
    </row>
    <row r="192" spans="1:9" s="66" customFormat="1" ht="15" customHeight="1">
      <c r="A192" s="82"/>
      <c r="B192" s="85"/>
      <c r="C192" s="85"/>
      <c r="D192" s="88"/>
      <c r="E192" s="88"/>
      <c r="F192" s="49">
        <v>2020</v>
      </c>
      <c r="G192" s="1">
        <f>SUM(H192:I192)</f>
        <v>181.5</v>
      </c>
      <c r="H192" s="26"/>
      <c r="I192" s="1">
        <f>200-18.5</f>
        <v>181.5</v>
      </c>
    </row>
    <row r="193" spans="1:9" s="66" customFormat="1" ht="15" customHeight="1">
      <c r="A193" s="82"/>
      <c r="B193" s="85"/>
      <c r="C193" s="85"/>
      <c r="D193" s="88"/>
      <c r="E193" s="88"/>
      <c r="F193" s="49">
        <v>2021</v>
      </c>
      <c r="G193" s="1">
        <f>SUM(H193:I193)</f>
        <v>200</v>
      </c>
      <c r="H193" s="26"/>
      <c r="I193" s="1">
        <v>200</v>
      </c>
    </row>
    <row r="194" spans="1:9" s="66" customFormat="1" ht="5.25" customHeight="1">
      <c r="A194" s="83"/>
      <c r="B194" s="86"/>
      <c r="C194" s="86"/>
      <c r="D194" s="89"/>
      <c r="E194" s="89"/>
      <c r="F194" s="50"/>
      <c r="G194" s="28"/>
      <c r="H194" s="29"/>
      <c r="I194" s="28"/>
    </row>
    <row r="195" spans="1:9" ht="15" customHeight="1">
      <c r="A195" s="114"/>
      <c r="B195" s="107" t="s">
        <v>22</v>
      </c>
      <c r="C195" s="107"/>
      <c r="D195" s="114"/>
      <c r="E195" s="114"/>
      <c r="F195" s="45">
        <v>2017</v>
      </c>
      <c r="G195" s="41">
        <f aca="true" t="shared" si="15" ref="G195:G201">SUM(H195:I195)</f>
        <v>25435.5</v>
      </c>
      <c r="H195" s="41">
        <f aca="true" t="shared" si="16" ref="H195:I200">SUM(H88)</f>
        <v>3453</v>
      </c>
      <c r="I195" s="41">
        <f t="shared" si="16"/>
        <v>21982.5</v>
      </c>
    </row>
    <row r="196" spans="1:9" ht="15" customHeight="1">
      <c r="A196" s="114"/>
      <c r="B196" s="107"/>
      <c r="C196" s="107"/>
      <c r="D196" s="114"/>
      <c r="E196" s="114"/>
      <c r="F196" s="51">
        <v>2018</v>
      </c>
      <c r="G196" s="7">
        <f t="shared" si="15"/>
        <v>24668.500000000004</v>
      </c>
      <c r="H196" s="7">
        <f t="shared" si="16"/>
        <v>3892.2</v>
      </c>
      <c r="I196" s="7">
        <f t="shared" si="16"/>
        <v>20776.300000000003</v>
      </c>
    </row>
    <row r="197" spans="1:9" ht="15" customHeight="1">
      <c r="A197" s="114"/>
      <c r="B197" s="107"/>
      <c r="C197" s="107"/>
      <c r="D197" s="114"/>
      <c r="E197" s="114"/>
      <c r="F197" s="51">
        <v>2019</v>
      </c>
      <c r="G197" s="7">
        <f t="shared" si="15"/>
        <v>64832.2</v>
      </c>
      <c r="H197" s="7">
        <f t="shared" si="16"/>
        <v>34728.7</v>
      </c>
      <c r="I197" s="7">
        <f t="shared" si="16"/>
        <v>30103.5</v>
      </c>
    </row>
    <row r="198" spans="1:9" ht="15" customHeight="1">
      <c r="A198" s="114"/>
      <c r="B198" s="107"/>
      <c r="C198" s="107"/>
      <c r="D198" s="114"/>
      <c r="E198" s="114"/>
      <c r="F198" s="51">
        <v>2020</v>
      </c>
      <c r="G198" s="7">
        <f t="shared" si="15"/>
        <v>28992.699999999997</v>
      </c>
      <c r="H198" s="7">
        <f t="shared" si="16"/>
        <v>0</v>
      </c>
      <c r="I198" s="7">
        <f t="shared" si="16"/>
        <v>28992.699999999997</v>
      </c>
    </row>
    <row r="199" spans="1:9" ht="15" customHeight="1">
      <c r="A199" s="114"/>
      <c r="B199" s="107"/>
      <c r="C199" s="107"/>
      <c r="D199" s="114"/>
      <c r="E199" s="114"/>
      <c r="F199" s="51">
        <v>2021</v>
      </c>
      <c r="G199" s="7">
        <f t="shared" si="15"/>
        <v>29574.300000000003</v>
      </c>
      <c r="H199" s="7">
        <f t="shared" si="16"/>
        <v>0</v>
      </c>
      <c r="I199" s="7">
        <f t="shared" si="16"/>
        <v>29574.300000000003</v>
      </c>
    </row>
    <row r="200" spans="1:9" ht="15" customHeight="1">
      <c r="A200" s="114"/>
      <c r="B200" s="107"/>
      <c r="C200" s="107"/>
      <c r="D200" s="114"/>
      <c r="E200" s="114"/>
      <c r="F200" s="51">
        <v>2022</v>
      </c>
      <c r="G200" s="7">
        <f t="shared" si="15"/>
        <v>24752.8</v>
      </c>
      <c r="H200" s="7">
        <f t="shared" si="16"/>
        <v>0</v>
      </c>
      <c r="I200" s="7">
        <f t="shared" si="16"/>
        <v>24752.8</v>
      </c>
    </row>
    <row r="201" spans="1:9" ht="15" customHeight="1">
      <c r="A201" s="114"/>
      <c r="B201" s="107"/>
      <c r="C201" s="107"/>
      <c r="D201" s="114"/>
      <c r="E201" s="114"/>
      <c r="F201" s="52" t="s">
        <v>84</v>
      </c>
      <c r="G201" s="9">
        <f t="shared" si="15"/>
        <v>198255.99999999997</v>
      </c>
      <c r="H201" s="9">
        <f>SUM(H195:H200)</f>
        <v>42073.899999999994</v>
      </c>
      <c r="I201" s="9">
        <f>SUM(I195:I200)</f>
        <v>156182.09999999998</v>
      </c>
    </row>
    <row r="202" spans="1:9" ht="23.25" customHeight="1">
      <c r="A202" s="109" t="s">
        <v>23</v>
      </c>
      <c r="B202" s="110"/>
      <c r="C202" s="110"/>
      <c r="D202" s="110"/>
      <c r="E202" s="110"/>
      <c r="F202" s="110"/>
      <c r="G202" s="110"/>
      <c r="H202" s="110"/>
      <c r="I202" s="111"/>
    </row>
    <row r="203" spans="1:9" ht="15" customHeight="1">
      <c r="A203" s="148" t="s">
        <v>48</v>
      </c>
      <c r="B203" s="149"/>
      <c r="C203" s="150"/>
      <c r="D203" s="105">
        <v>2017</v>
      </c>
      <c r="E203" s="105">
        <v>2022</v>
      </c>
      <c r="F203" s="45">
        <v>2017</v>
      </c>
      <c r="G203" s="41">
        <f>SUM(H203:I203)</f>
        <v>5852.3</v>
      </c>
      <c r="H203" s="42">
        <f>SUM(H240)</f>
        <v>895</v>
      </c>
      <c r="I203" s="41">
        <f>SUM(I215)</f>
        <v>4957.3</v>
      </c>
    </row>
    <row r="204" spans="1:9" ht="15" customHeight="1">
      <c r="A204" s="151"/>
      <c r="B204" s="152"/>
      <c r="C204" s="153"/>
      <c r="D204" s="105"/>
      <c r="E204" s="105"/>
      <c r="F204" s="51">
        <v>2018</v>
      </c>
      <c r="G204" s="7">
        <f aca="true" t="shared" si="17" ref="G204:G219">SUM(H204:I204)</f>
        <v>6733.299999999999</v>
      </c>
      <c r="H204" s="43">
        <f>SUM(H241)</f>
        <v>868.9</v>
      </c>
      <c r="I204" s="7">
        <f>SUM(I216)</f>
        <v>5864.4</v>
      </c>
    </row>
    <row r="205" spans="1:9" ht="15" customHeight="1">
      <c r="A205" s="151"/>
      <c r="B205" s="152"/>
      <c r="C205" s="153"/>
      <c r="D205" s="105"/>
      <c r="E205" s="105"/>
      <c r="F205" s="51">
        <v>2019</v>
      </c>
      <c r="G205" s="7">
        <f t="shared" si="17"/>
        <v>6370.4</v>
      </c>
      <c r="H205" s="43">
        <f>SUM(H211+H230)</f>
        <v>1026.7</v>
      </c>
      <c r="I205" s="7">
        <f>SUM(I217)</f>
        <v>5343.7</v>
      </c>
    </row>
    <row r="206" spans="1:9" ht="15" customHeight="1">
      <c r="A206" s="151"/>
      <c r="B206" s="152"/>
      <c r="C206" s="153"/>
      <c r="D206" s="105"/>
      <c r="E206" s="105"/>
      <c r="F206" s="51">
        <v>2020</v>
      </c>
      <c r="G206" s="7">
        <f t="shared" si="17"/>
        <v>5952.3</v>
      </c>
      <c r="H206" s="43">
        <f>SUM(H212+H231)</f>
        <v>0</v>
      </c>
      <c r="I206" s="7">
        <f>SUM(I218)</f>
        <v>5952.3</v>
      </c>
    </row>
    <row r="207" spans="1:9" ht="15" customHeight="1">
      <c r="A207" s="151"/>
      <c r="B207" s="152"/>
      <c r="C207" s="153"/>
      <c r="D207" s="105"/>
      <c r="E207" s="105"/>
      <c r="F207" s="51">
        <v>2021</v>
      </c>
      <c r="G207" s="7">
        <f>SUM(H207:I207)</f>
        <v>5971.1</v>
      </c>
      <c r="H207" s="43">
        <f>SUM(H213+H232)</f>
        <v>0</v>
      </c>
      <c r="I207" s="7">
        <f>SUM(I219)</f>
        <v>5971.1</v>
      </c>
    </row>
    <row r="208" spans="1:9" ht="15" customHeight="1">
      <c r="A208" s="154"/>
      <c r="B208" s="155"/>
      <c r="C208" s="156"/>
      <c r="D208" s="105"/>
      <c r="E208" s="105"/>
      <c r="F208" s="52">
        <v>2022</v>
      </c>
      <c r="G208" s="9">
        <f>SUM(H208:I208)</f>
        <v>5990.7</v>
      </c>
      <c r="H208" s="46">
        <f>SUM(H214+H233)</f>
        <v>0</v>
      </c>
      <c r="I208" s="9">
        <f aca="true" t="shared" si="18" ref="I208:I214">SUM(I214)</f>
        <v>5990.7</v>
      </c>
    </row>
    <row r="209" spans="1:9" ht="15" customHeight="1">
      <c r="A209" s="90" t="s">
        <v>49</v>
      </c>
      <c r="B209" s="91"/>
      <c r="C209" s="91"/>
      <c r="D209" s="91"/>
      <c r="E209" s="92"/>
      <c r="F209" s="32">
        <v>2017</v>
      </c>
      <c r="G209" s="23">
        <f t="shared" si="17"/>
        <v>4957.3</v>
      </c>
      <c r="H209" s="24"/>
      <c r="I209" s="23">
        <f t="shared" si="18"/>
        <v>4957.3</v>
      </c>
    </row>
    <row r="210" spans="1:9" ht="15" customHeight="1">
      <c r="A210" s="93"/>
      <c r="B210" s="94"/>
      <c r="C210" s="94"/>
      <c r="D210" s="94"/>
      <c r="E210" s="95"/>
      <c r="F210" s="49">
        <v>2018</v>
      </c>
      <c r="G210" s="1">
        <f t="shared" si="17"/>
        <v>5864.4</v>
      </c>
      <c r="H210" s="26"/>
      <c r="I210" s="1">
        <f t="shared" si="18"/>
        <v>5864.4</v>
      </c>
    </row>
    <row r="211" spans="1:9" ht="15" customHeight="1">
      <c r="A211" s="93"/>
      <c r="B211" s="94"/>
      <c r="C211" s="94"/>
      <c r="D211" s="94"/>
      <c r="E211" s="95"/>
      <c r="F211" s="49">
        <v>2019</v>
      </c>
      <c r="G211" s="1">
        <f t="shared" si="17"/>
        <v>5343.7</v>
      </c>
      <c r="H211" s="26"/>
      <c r="I211" s="1">
        <f t="shared" si="18"/>
        <v>5343.7</v>
      </c>
    </row>
    <row r="212" spans="1:9" ht="15" customHeight="1">
      <c r="A212" s="93"/>
      <c r="B212" s="94"/>
      <c r="C212" s="94"/>
      <c r="D212" s="94"/>
      <c r="E212" s="95"/>
      <c r="F212" s="49">
        <v>2020</v>
      </c>
      <c r="G212" s="1">
        <f t="shared" si="17"/>
        <v>5952.3</v>
      </c>
      <c r="H212" s="26"/>
      <c r="I212" s="1">
        <f t="shared" si="18"/>
        <v>5952.3</v>
      </c>
    </row>
    <row r="213" spans="1:9" ht="15" customHeight="1">
      <c r="A213" s="93"/>
      <c r="B213" s="94"/>
      <c r="C213" s="94"/>
      <c r="D213" s="94"/>
      <c r="E213" s="95"/>
      <c r="F213" s="49">
        <v>2021</v>
      </c>
      <c r="G213" s="1">
        <f>SUM(H213:I213)</f>
        <v>5971.1</v>
      </c>
      <c r="H213" s="26"/>
      <c r="I213" s="1">
        <f t="shared" si="18"/>
        <v>5971.1</v>
      </c>
    </row>
    <row r="214" spans="1:9" ht="15" customHeight="1">
      <c r="A214" s="96"/>
      <c r="B214" s="97"/>
      <c r="C214" s="97"/>
      <c r="D214" s="97"/>
      <c r="E214" s="98"/>
      <c r="F214" s="50">
        <v>2022</v>
      </c>
      <c r="G214" s="28">
        <f>SUM(H214:I214)</f>
        <v>5990.7</v>
      </c>
      <c r="H214" s="29"/>
      <c r="I214" s="28">
        <f t="shared" si="18"/>
        <v>5990.7</v>
      </c>
    </row>
    <row r="215" spans="1:9" ht="15">
      <c r="A215" s="136" t="s">
        <v>30</v>
      </c>
      <c r="B215" s="103" t="s">
        <v>24</v>
      </c>
      <c r="C215" s="103" t="s">
        <v>13</v>
      </c>
      <c r="D215" s="104">
        <v>2017</v>
      </c>
      <c r="E215" s="104">
        <v>2022</v>
      </c>
      <c r="F215" s="32">
        <v>2017</v>
      </c>
      <c r="G215" s="23">
        <f t="shared" si="17"/>
        <v>4957.3</v>
      </c>
      <c r="H215" s="24"/>
      <c r="I215" s="23">
        <v>4957.3</v>
      </c>
    </row>
    <row r="216" spans="1:9" ht="15">
      <c r="A216" s="136"/>
      <c r="B216" s="103"/>
      <c r="C216" s="103"/>
      <c r="D216" s="104"/>
      <c r="E216" s="104"/>
      <c r="F216" s="49">
        <v>2018</v>
      </c>
      <c r="G216" s="1">
        <f t="shared" si="17"/>
        <v>5864.4</v>
      </c>
      <c r="H216" s="26"/>
      <c r="I216" s="1">
        <f>5262+602.4</f>
        <v>5864.4</v>
      </c>
    </row>
    <row r="217" spans="1:9" ht="15">
      <c r="A217" s="136"/>
      <c r="B217" s="103"/>
      <c r="C217" s="103"/>
      <c r="D217" s="104"/>
      <c r="E217" s="104"/>
      <c r="F217" s="49">
        <v>2019</v>
      </c>
      <c r="G217" s="1">
        <f t="shared" si="17"/>
        <v>5343.7</v>
      </c>
      <c r="H217" s="26"/>
      <c r="I217" s="1">
        <f>6078.2+165.5-900</f>
        <v>5343.7</v>
      </c>
    </row>
    <row r="218" spans="1:9" ht="15">
      <c r="A218" s="136"/>
      <c r="B218" s="103"/>
      <c r="C218" s="103"/>
      <c r="D218" s="104"/>
      <c r="E218" s="104"/>
      <c r="F218" s="49">
        <v>2020</v>
      </c>
      <c r="G218" s="1">
        <f t="shared" si="17"/>
        <v>5952.3</v>
      </c>
      <c r="H218" s="26"/>
      <c r="I218" s="1">
        <v>5952.3</v>
      </c>
    </row>
    <row r="219" spans="1:9" ht="15">
      <c r="A219" s="136"/>
      <c r="B219" s="103"/>
      <c r="C219" s="103"/>
      <c r="D219" s="104"/>
      <c r="E219" s="104"/>
      <c r="F219" s="49">
        <v>2021</v>
      </c>
      <c r="G219" s="1">
        <f t="shared" si="17"/>
        <v>5971.1</v>
      </c>
      <c r="H219" s="26"/>
      <c r="I219" s="1">
        <v>5971.1</v>
      </c>
    </row>
    <row r="220" spans="1:9" ht="25.5" customHeight="1">
      <c r="A220" s="136"/>
      <c r="B220" s="103"/>
      <c r="C220" s="103"/>
      <c r="D220" s="104"/>
      <c r="E220" s="104"/>
      <c r="F220" s="50">
        <v>2022</v>
      </c>
      <c r="G220" s="28">
        <f>SUM(H220:I220)</f>
        <v>5990.7</v>
      </c>
      <c r="H220" s="29"/>
      <c r="I220" s="28">
        <v>5990.7</v>
      </c>
    </row>
    <row r="221" spans="1:9" ht="15">
      <c r="A221" s="136" t="s">
        <v>35</v>
      </c>
      <c r="B221" s="103" t="s">
        <v>44</v>
      </c>
      <c r="C221" s="103"/>
      <c r="D221" s="104">
        <v>2017</v>
      </c>
      <c r="E221" s="104">
        <v>2022</v>
      </c>
      <c r="F221" s="32">
        <v>2017</v>
      </c>
      <c r="G221" s="36">
        <v>1051.2</v>
      </c>
      <c r="H221" s="23"/>
      <c r="I221" s="23">
        <v>1051.2</v>
      </c>
    </row>
    <row r="222" spans="1:9" ht="15">
      <c r="A222" s="136"/>
      <c r="B222" s="103"/>
      <c r="C222" s="103"/>
      <c r="D222" s="104"/>
      <c r="E222" s="104"/>
      <c r="F222" s="49">
        <v>2018</v>
      </c>
      <c r="G222" s="38">
        <v>615.3</v>
      </c>
      <c r="H222" s="1"/>
      <c r="I222" s="1">
        <v>615.3</v>
      </c>
    </row>
    <row r="223" spans="1:9" ht="15">
      <c r="A223" s="136"/>
      <c r="B223" s="103"/>
      <c r="C223" s="103"/>
      <c r="D223" s="104"/>
      <c r="E223" s="104"/>
      <c r="F223" s="49">
        <v>2019</v>
      </c>
      <c r="G223" s="1">
        <f>SUM(H223:I223)</f>
        <v>1026.7</v>
      </c>
      <c r="H223" s="26"/>
      <c r="I223" s="38">
        <v>1026.7</v>
      </c>
    </row>
    <row r="224" spans="1:9" ht="15">
      <c r="A224" s="136"/>
      <c r="B224" s="103"/>
      <c r="C224" s="103"/>
      <c r="D224" s="104"/>
      <c r="E224" s="104"/>
      <c r="F224" s="49">
        <v>2020</v>
      </c>
      <c r="G224" s="1">
        <f>SUM(H224:I224)</f>
        <v>1070</v>
      </c>
      <c r="H224" s="26"/>
      <c r="I224" s="1">
        <v>1070</v>
      </c>
    </row>
    <row r="225" spans="1:9" ht="15">
      <c r="A225" s="136"/>
      <c r="B225" s="103"/>
      <c r="C225" s="103"/>
      <c r="D225" s="104"/>
      <c r="E225" s="104"/>
      <c r="F225" s="49">
        <v>2021</v>
      </c>
      <c r="G225" s="1">
        <f>SUM(H225:I225)</f>
        <v>1070</v>
      </c>
      <c r="H225" s="26"/>
      <c r="I225" s="1">
        <v>1070</v>
      </c>
    </row>
    <row r="226" spans="1:9" ht="15">
      <c r="A226" s="136"/>
      <c r="B226" s="103"/>
      <c r="C226" s="103"/>
      <c r="D226" s="104"/>
      <c r="E226" s="104"/>
      <c r="F226" s="49">
        <v>2022</v>
      </c>
      <c r="G226" s="1">
        <f>SUM(H226:I226)</f>
        <v>1070</v>
      </c>
      <c r="H226" s="26"/>
      <c r="I226" s="1">
        <v>1070</v>
      </c>
    </row>
    <row r="227" spans="1:9" ht="46.5" customHeight="1">
      <c r="A227" s="136"/>
      <c r="B227" s="103"/>
      <c r="C227" s="103"/>
      <c r="D227" s="104"/>
      <c r="E227" s="104"/>
      <c r="F227" s="53"/>
      <c r="G227" s="28"/>
      <c r="H227" s="29"/>
      <c r="I227" s="53"/>
    </row>
    <row r="228" spans="1:9" ht="15" customHeight="1">
      <c r="A228" s="90" t="s">
        <v>51</v>
      </c>
      <c r="B228" s="91"/>
      <c r="C228" s="91"/>
      <c r="D228" s="91"/>
      <c r="E228" s="92"/>
      <c r="F228" s="32">
        <v>2017</v>
      </c>
      <c r="G228" s="23">
        <f aca="true" t="shared" si="19" ref="G228:G233">SUM(H228:I228)</f>
        <v>895</v>
      </c>
      <c r="H228" s="23">
        <f aca="true" t="shared" si="20" ref="H228:H239">SUM(H234)</f>
        <v>895</v>
      </c>
      <c r="I228" s="23"/>
    </row>
    <row r="229" spans="1:9" ht="15" customHeight="1">
      <c r="A229" s="93"/>
      <c r="B229" s="94"/>
      <c r="C229" s="94"/>
      <c r="D229" s="94"/>
      <c r="E229" s="95"/>
      <c r="F229" s="49">
        <v>2018</v>
      </c>
      <c r="G229" s="1">
        <f t="shared" si="19"/>
        <v>868.9</v>
      </c>
      <c r="H229" s="1">
        <f t="shared" si="20"/>
        <v>868.9</v>
      </c>
      <c r="I229" s="1"/>
    </row>
    <row r="230" spans="1:9" ht="15" customHeight="1">
      <c r="A230" s="93"/>
      <c r="B230" s="94"/>
      <c r="C230" s="94"/>
      <c r="D230" s="94"/>
      <c r="E230" s="95"/>
      <c r="F230" s="49">
        <v>2019</v>
      </c>
      <c r="G230" s="1">
        <f t="shared" si="19"/>
        <v>1026.7</v>
      </c>
      <c r="H230" s="26">
        <f t="shared" si="20"/>
        <v>1026.7</v>
      </c>
      <c r="I230" s="1"/>
    </row>
    <row r="231" spans="1:9" ht="15" customHeight="1">
      <c r="A231" s="93"/>
      <c r="B231" s="94"/>
      <c r="C231" s="94"/>
      <c r="D231" s="94"/>
      <c r="E231" s="95"/>
      <c r="F231" s="49">
        <v>2020</v>
      </c>
      <c r="G231" s="1">
        <f t="shared" si="19"/>
        <v>0</v>
      </c>
      <c r="H231" s="26">
        <f t="shared" si="20"/>
        <v>0</v>
      </c>
      <c r="I231" s="1"/>
    </row>
    <row r="232" spans="1:9" ht="15" customHeight="1">
      <c r="A232" s="93"/>
      <c r="B232" s="94"/>
      <c r="C232" s="94"/>
      <c r="D232" s="94"/>
      <c r="E232" s="95"/>
      <c r="F232" s="49">
        <v>2021</v>
      </c>
      <c r="G232" s="1">
        <f t="shared" si="19"/>
        <v>0</v>
      </c>
      <c r="H232" s="26">
        <f t="shared" si="20"/>
        <v>0</v>
      </c>
      <c r="I232" s="1"/>
    </row>
    <row r="233" spans="1:9" ht="15" customHeight="1">
      <c r="A233" s="96"/>
      <c r="B233" s="97"/>
      <c r="C233" s="97"/>
      <c r="D233" s="97"/>
      <c r="E233" s="98"/>
      <c r="F233" s="49">
        <v>2022</v>
      </c>
      <c r="G233" s="28">
        <f t="shared" si="19"/>
        <v>0</v>
      </c>
      <c r="H233" s="29">
        <f t="shared" si="20"/>
        <v>0</v>
      </c>
      <c r="I233" s="28"/>
    </row>
    <row r="234" spans="1:9" ht="15" customHeight="1">
      <c r="A234" s="115" t="s">
        <v>31</v>
      </c>
      <c r="B234" s="141" t="s">
        <v>43</v>
      </c>
      <c r="C234" s="106" t="s">
        <v>13</v>
      </c>
      <c r="D234" s="118">
        <v>2017</v>
      </c>
      <c r="E234" s="118">
        <v>2022</v>
      </c>
      <c r="F234" s="32">
        <v>2017</v>
      </c>
      <c r="G234" s="36">
        <v>895</v>
      </c>
      <c r="H234" s="23">
        <f t="shared" si="20"/>
        <v>895</v>
      </c>
      <c r="I234" s="23"/>
    </row>
    <row r="235" spans="1:9" ht="15" customHeight="1">
      <c r="A235" s="116"/>
      <c r="B235" s="142"/>
      <c r="C235" s="112"/>
      <c r="D235" s="119"/>
      <c r="E235" s="119"/>
      <c r="F235" s="49">
        <v>2018</v>
      </c>
      <c r="G235" s="38">
        <f>SUM(H235:I235)</f>
        <v>868.9</v>
      </c>
      <c r="H235" s="1">
        <f t="shared" si="20"/>
        <v>868.9</v>
      </c>
      <c r="I235" s="1"/>
    </row>
    <row r="236" spans="1:9" ht="15" customHeight="1">
      <c r="A236" s="116"/>
      <c r="B236" s="142"/>
      <c r="C236" s="112"/>
      <c r="D236" s="119"/>
      <c r="E236" s="119"/>
      <c r="F236" s="49">
        <v>2019</v>
      </c>
      <c r="G236" s="1">
        <f>SUM(H236:I236)</f>
        <v>1026.7</v>
      </c>
      <c r="H236" s="26">
        <f t="shared" si="20"/>
        <v>1026.7</v>
      </c>
      <c r="I236" s="1"/>
    </row>
    <row r="237" spans="1:9" ht="15" customHeight="1">
      <c r="A237" s="116"/>
      <c r="B237" s="142"/>
      <c r="C237" s="112"/>
      <c r="D237" s="119"/>
      <c r="E237" s="119"/>
      <c r="F237" s="49">
        <v>2020</v>
      </c>
      <c r="G237" s="1">
        <f>SUM(H237:I237)</f>
        <v>0</v>
      </c>
      <c r="H237" s="26">
        <f t="shared" si="20"/>
        <v>0</v>
      </c>
      <c r="I237" s="1"/>
    </row>
    <row r="238" spans="1:9" ht="15" customHeight="1">
      <c r="A238" s="116"/>
      <c r="B238" s="142"/>
      <c r="C238" s="112"/>
      <c r="D238" s="119"/>
      <c r="E238" s="119"/>
      <c r="F238" s="49">
        <v>2021</v>
      </c>
      <c r="G238" s="1">
        <f>SUM(H238:I238)</f>
        <v>0</v>
      </c>
      <c r="H238" s="26">
        <f t="shared" si="20"/>
        <v>0</v>
      </c>
      <c r="I238" s="1"/>
    </row>
    <row r="239" spans="1:9" ht="36.75" customHeight="1">
      <c r="A239" s="117"/>
      <c r="B239" s="143"/>
      <c r="C239" s="113"/>
      <c r="D239" s="120"/>
      <c r="E239" s="120"/>
      <c r="F239" s="49">
        <v>2022</v>
      </c>
      <c r="G239" s="1">
        <f>SUM(H239:I239)</f>
        <v>0</v>
      </c>
      <c r="H239" s="26">
        <f t="shared" si="20"/>
        <v>0</v>
      </c>
      <c r="I239" s="1"/>
    </row>
    <row r="240" spans="1:9" ht="15" customHeight="1">
      <c r="A240" s="115" t="s">
        <v>42</v>
      </c>
      <c r="B240" s="106" t="s">
        <v>25</v>
      </c>
      <c r="C240" s="106" t="s">
        <v>13</v>
      </c>
      <c r="D240" s="118">
        <v>2017</v>
      </c>
      <c r="E240" s="118">
        <v>2022</v>
      </c>
      <c r="F240" s="32">
        <v>2017</v>
      </c>
      <c r="G240" s="36">
        <v>895</v>
      </c>
      <c r="H240" s="23">
        <v>895</v>
      </c>
      <c r="I240" s="23"/>
    </row>
    <row r="241" spans="1:9" ht="15" customHeight="1">
      <c r="A241" s="116"/>
      <c r="B241" s="112"/>
      <c r="C241" s="112"/>
      <c r="D241" s="119"/>
      <c r="E241" s="119"/>
      <c r="F241" s="49">
        <v>2018</v>
      </c>
      <c r="G241" s="38">
        <f>SUM(H241:I241)</f>
        <v>868.9</v>
      </c>
      <c r="H241" s="1">
        <f>1158.5-289.6</f>
        <v>868.9</v>
      </c>
      <c r="I241" s="1"/>
    </row>
    <row r="242" spans="1:9" ht="15" customHeight="1">
      <c r="A242" s="116"/>
      <c r="B242" s="112"/>
      <c r="C242" s="112"/>
      <c r="D242" s="119"/>
      <c r="E242" s="119"/>
      <c r="F242" s="49">
        <v>2019</v>
      </c>
      <c r="G242" s="1">
        <f>SUM(H242:I242)</f>
        <v>1026.7</v>
      </c>
      <c r="H242" s="26">
        <v>1026.7</v>
      </c>
      <c r="I242" s="1"/>
    </row>
    <row r="243" spans="1:9" ht="15" customHeight="1">
      <c r="A243" s="116"/>
      <c r="B243" s="112"/>
      <c r="C243" s="112"/>
      <c r="D243" s="119"/>
      <c r="E243" s="119"/>
      <c r="F243" s="49">
        <v>2020</v>
      </c>
      <c r="G243" s="1">
        <f>SUM(H243:I243)</f>
        <v>0</v>
      </c>
      <c r="H243" s="26"/>
      <c r="I243" s="1"/>
    </row>
    <row r="244" spans="1:9" ht="15" customHeight="1">
      <c r="A244" s="116"/>
      <c r="B244" s="112"/>
      <c r="C244" s="112"/>
      <c r="D244" s="119"/>
      <c r="E244" s="119"/>
      <c r="F244" s="49">
        <v>2021</v>
      </c>
      <c r="G244" s="1">
        <f>SUM(H244:I244)</f>
        <v>0</v>
      </c>
      <c r="H244" s="26"/>
      <c r="I244" s="1"/>
    </row>
    <row r="245" spans="1:9" ht="15" customHeight="1">
      <c r="A245" s="117"/>
      <c r="B245" s="113"/>
      <c r="C245" s="113"/>
      <c r="D245" s="120"/>
      <c r="E245" s="120"/>
      <c r="F245" s="49">
        <v>2022</v>
      </c>
      <c r="G245" s="1">
        <f>SUM(H245:I245)</f>
        <v>0</v>
      </c>
      <c r="H245" s="26"/>
      <c r="I245" s="1"/>
    </row>
    <row r="246" spans="1:9" ht="15" customHeight="1">
      <c r="A246" s="103"/>
      <c r="B246" s="107" t="s">
        <v>26</v>
      </c>
      <c r="C246" s="107"/>
      <c r="D246" s="114"/>
      <c r="E246" s="114"/>
      <c r="F246" s="45">
        <v>2017</v>
      </c>
      <c r="G246" s="41">
        <f aca="true" t="shared" si="21" ref="G246:G252">SUM(H246:I246)</f>
        <v>5852.3</v>
      </c>
      <c r="H246" s="41">
        <f aca="true" t="shared" si="22" ref="H246:I251">SUM(H203)</f>
        <v>895</v>
      </c>
      <c r="I246" s="41">
        <f t="shared" si="22"/>
        <v>4957.3</v>
      </c>
    </row>
    <row r="247" spans="1:9" ht="15" customHeight="1">
      <c r="A247" s="103"/>
      <c r="B247" s="107"/>
      <c r="C247" s="107"/>
      <c r="D247" s="114"/>
      <c r="E247" s="114"/>
      <c r="F247" s="51">
        <v>2018</v>
      </c>
      <c r="G247" s="7">
        <f t="shared" si="21"/>
        <v>6733.299999999999</v>
      </c>
      <c r="H247" s="7">
        <f t="shared" si="22"/>
        <v>868.9</v>
      </c>
      <c r="I247" s="7">
        <f t="shared" si="22"/>
        <v>5864.4</v>
      </c>
    </row>
    <row r="248" spans="1:9" ht="15" customHeight="1">
      <c r="A248" s="103"/>
      <c r="B248" s="107"/>
      <c r="C248" s="107"/>
      <c r="D248" s="114"/>
      <c r="E248" s="114"/>
      <c r="F248" s="51">
        <v>2019</v>
      </c>
      <c r="G248" s="7">
        <f t="shared" si="21"/>
        <v>6370.4</v>
      </c>
      <c r="H248" s="7">
        <f t="shared" si="22"/>
        <v>1026.7</v>
      </c>
      <c r="I248" s="7">
        <f t="shared" si="22"/>
        <v>5343.7</v>
      </c>
    </row>
    <row r="249" spans="1:9" ht="15" customHeight="1">
      <c r="A249" s="103"/>
      <c r="B249" s="107"/>
      <c r="C249" s="107"/>
      <c r="D249" s="114"/>
      <c r="E249" s="114"/>
      <c r="F249" s="51">
        <v>2020</v>
      </c>
      <c r="G249" s="7">
        <f t="shared" si="21"/>
        <v>5952.3</v>
      </c>
      <c r="H249" s="7">
        <f t="shared" si="22"/>
        <v>0</v>
      </c>
      <c r="I249" s="7">
        <f t="shared" si="22"/>
        <v>5952.3</v>
      </c>
    </row>
    <row r="250" spans="1:9" ht="15" customHeight="1">
      <c r="A250" s="106"/>
      <c r="B250" s="108"/>
      <c r="C250" s="108"/>
      <c r="D250" s="121"/>
      <c r="E250" s="121"/>
      <c r="F250" s="51">
        <v>2021</v>
      </c>
      <c r="G250" s="7">
        <f t="shared" si="21"/>
        <v>5971.1</v>
      </c>
      <c r="H250" s="7">
        <f t="shared" si="22"/>
        <v>0</v>
      </c>
      <c r="I250" s="7">
        <f t="shared" si="22"/>
        <v>5971.1</v>
      </c>
    </row>
    <row r="251" spans="1:9" ht="15" customHeight="1">
      <c r="A251" s="106"/>
      <c r="B251" s="108"/>
      <c r="C251" s="108"/>
      <c r="D251" s="121"/>
      <c r="E251" s="121"/>
      <c r="F251" s="51">
        <v>2022</v>
      </c>
      <c r="G251" s="7">
        <f>SUM(H251:I251)</f>
        <v>5990.7</v>
      </c>
      <c r="H251" s="7">
        <f t="shared" si="22"/>
        <v>0</v>
      </c>
      <c r="I251" s="7">
        <f t="shared" si="22"/>
        <v>5990.7</v>
      </c>
    </row>
    <row r="252" spans="1:9" ht="15" customHeight="1">
      <c r="A252" s="103"/>
      <c r="B252" s="107"/>
      <c r="C252" s="107"/>
      <c r="D252" s="114"/>
      <c r="E252" s="114"/>
      <c r="F252" s="52" t="s">
        <v>84</v>
      </c>
      <c r="G252" s="9">
        <f t="shared" si="21"/>
        <v>36870.1</v>
      </c>
      <c r="H252" s="9">
        <f>SUM(H246:H251)</f>
        <v>2790.6000000000004</v>
      </c>
      <c r="I252" s="9">
        <f>SUM(I246:I251)</f>
        <v>34079.5</v>
      </c>
    </row>
    <row r="253" spans="1:9" ht="37.5" customHeight="1">
      <c r="A253" s="109" t="s">
        <v>27</v>
      </c>
      <c r="B253" s="110"/>
      <c r="C253" s="110"/>
      <c r="D253" s="110"/>
      <c r="E253" s="110"/>
      <c r="F253" s="110"/>
      <c r="G253" s="110"/>
      <c r="H253" s="110"/>
      <c r="I253" s="111"/>
    </row>
    <row r="254" spans="1:9" ht="12.75" customHeight="1">
      <c r="A254" s="144" t="s">
        <v>28</v>
      </c>
      <c r="B254" s="144"/>
      <c r="C254" s="144"/>
      <c r="D254" s="105">
        <v>2017</v>
      </c>
      <c r="E254" s="105">
        <v>2022</v>
      </c>
      <c r="F254" s="45">
        <v>2017</v>
      </c>
      <c r="G254" s="41">
        <f>I254</f>
        <v>8439.7</v>
      </c>
      <c r="H254" s="44"/>
      <c r="I254" s="41">
        <f>SUM(I260)</f>
        <v>8439.7</v>
      </c>
    </row>
    <row r="255" spans="1:9" ht="12.75" customHeight="1">
      <c r="A255" s="144"/>
      <c r="B255" s="144"/>
      <c r="C255" s="144"/>
      <c r="D255" s="105"/>
      <c r="E255" s="105"/>
      <c r="F255" s="51">
        <v>2018</v>
      </c>
      <c r="G255" s="7">
        <f aca="true" t="shared" si="23" ref="G255:G269">SUM(H255:I255)</f>
        <v>8704.8</v>
      </c>
      <c r="H255" s="54"/>
      <c r="I255" s="7">
        <f>SUM(I261)</f>
        <v>8704.8</v>
      </c>
    </row>
    <row r="256" spans="1:9" ht="12.75" customHeight="1">
      <c r="A256" s="144"/>
      <c r="B256" s="144"/>
      <c r="C256" s="144"/>
      <c r="D256" s="105"/>
      <c r="E256" s="105"/>
      <c r="F256" s="51">
        <v>2019</v>
      </c>
      <c r="G256" s="7">
        <f t="shared" si="23"/>
        <v>12135.8</v>
      </c>
      <c r="H256" s="43">
        <f>SUM(H273)</f>
        <v>150</v>
      </c>
      <c r="I256" s="7">
        <f>SUM(I262)</f>
        <v>11985.8</v>
      </c>
    </row>
    <row r="257" spans="1:9" ht="12.75" customHeight="1">
      <c r="A257" s="144"/>
      <c r="B257" s="144"/>
      <c r="C257" s="144"/>
      <c r="D257" s="105"/>
      <c r="E257" s="105"/>
      <c r="F257" s="51">
        <v>2020</v>
      </c>
      <c r="G257" s="7">
        <f t="shared" si="23"/>
        <v>10813</v>
      </c>
      <c r="H257" s="54"/>
      <c r="I257" s="7">
        <f>SUM(I263+I289)</f>
        <v>10813</v>
      </c>
    </row>
    <row r="258" spans="1:9" ht="12.75" customHeight="1">
      <c r="A258" s="144"/>
      <c r="B258" s="144"/>
      <c r="C258" s="144"/>
      <c r="D258" s="105"/>
      <c r="E258" s="105"/>
      <c r="F258" s="51">
        <v>2021</v>
      </c>
      <c r="G258" s="7">
        <f>SUM(H258:I258)</f>
        <v>10817</v>
      </c>
      <c r="H258" s="54"/>
      <c r="I258" s="7">
        <f aca="true" t="shared" si="24" ref="I258:I265">SUM(I264)</f>
        <v>10817</v>
      </c>
    </row>
    <row r="259" spans="1:9" ht="12.75" customHeight="1">
      <c r="A259" s="144"/>
      <c r="B259" s="144"/>
      <c r="C259" s="144"/>
      <c r="D259" s="105"/>
      <c r="E259" s="105"/>
      <c r="F259" s="52">
        <v>2022</v>
      </c>
      <c r="G259" s="9">
        <f>SUM(H259:I259)</f>
        <v>10925.2</v>
      </c>
      <c r="H259" s="55"/>
      <c r="I259" s="9">
        <f t="shared" si="24"/>
        <v>10925.2</v>
      </c>
    </row>
    <row r="260" spans="1:9" ht="12.75" customHeight="1">
      <c r="A260" s="90" t="s">
        <v>49</v>
      </c>
      <c r="B260" s="91"/>
      <c r="C260" s="91"/>
      <c r="D260" s="91"/>
      <c r="E260" s="92"/>
      <c r="F260" s="32">
        <v>2017</v>
      </c>
      <c r="G260" s="23">
        <f t="shared" si="23"/>
        <v>8439.7</v>
      </c>
      <c r="H260" s="24"/>
      <c r="I260" s="23">
        <f t="shared" si="24"/>
        <v>8439.7</v>
      </c>
    </row>
    <row r="261" spans="1:9" ht="12.75" customHeight="1">
      <c r="A261" s="93"/>
      <c r="B261" s="94"/>
      <c r="C261" s="94"/>
      <c r="D261" s="94"/>
      <c r="E261" s="95"/>
      <c r="F261" s="49">
        <v>2018</v>
      </c>
      <c r="G261" s="1">
        <f t="shared" si="23"/>
        <v>8704.8</v>
      </c>
      <c r="H261" s="26"/>
      <c r="I261" s="1">
        <f t="shared" si="24"/>
        <v>8704.8</v>
      </c>
    </row>
    <row r="262" spans="1:9" ht="12.75" customHeight="1">
      <c r="A262" s="93"/>
      <c r="B262" s="94"/>
      <c r="C262" s="94"/>
      <c r="D262" s="94"/>
      <c r="E262" s="95"/>
      <c r="F262" s="49">
        <v>2019</v>
      </c>
      <c r="G262" s="1">
        <f t="shared" si="23"/>
        <v>11985.8</v>
      </c>
      <c r="H262" s="26"/>
      <c r="I262" s="1">
        <f t="shared" si="24"/>
        <v>11985.8</v>
      </c>
    </row>
    <row r="263" spans="1:9" ht="12.75" customHeight="1">
      <c r="A263" s="93"/>
      <c r="B263" s="94"/>
      <c r="C263" s="94"/>
      <c r="D263" s="94"/>
      <c r="E263" s="95"/>
      <c r="F263" s="49">
        <v>2020</v>
      </c>
      <c r="G263" s="1">
        <f t="shared" si="23"/>
        <v>10713</v>
      </c>
      <c r="H263" s="26"/>
      <c r="I263" s="1">
        <f t="shared" si="24"/>
        <v>10713</v>
      </c>
    </row>
    <row r="264" spans="1:9" ht="12.75" customHeight="1">
      <c r="A264" s="93"/>
      <c r="B264" s="94"/>
      <c r="C264" s="94"/>
      <c r="D264" s="94"/>
      <c r="E264" s="95"/>
      <c r="F264" s="49">
        <v>2021</v>
      </c>
      <c r="G264" s="1">
        <f>SUM(H264:I264)</f>
        <v>10817</v>
      </c>
      <c r="H264" s="26"/>
      <c r="I264" s="1">
        <f t="shared" si="24"/>
        <v>10817</v>
      </c>
    </row>
    <row r="265" spans="1:9" ht="12.75" customHeight="1">
      <c r="A265" s="96"/>
      <c r="B265" s="97"/>
      <c r="C265" s="97"/>
      <c r="D265" s="97"/>
      <c r="E265" s="98"/>
      <c r="F265" s="50">
        <v>2022</v>
      </c>
      <c r="G265" s="28">
        <f>SUM(H265:I265)</f>
        <v>10925.2</v>
      </c>
      <c r="H265" s="29"/>
      <c r="I265" s="28">
        <f t="shared" si="24"/>
        <v>10925.2</v>
      </c>
    </row>
    <row r="266" spans="1:9" ht="15" customHeight="1">
      <c r="A266" s="136" t="s">
        <v>30</v>
      </c>
      <c r="B266" s="103" t="s">
        <v>77</v>
      </c>
      <c r="C266" s="103" t="s">
        <v>13</v>
      </c>
      <c r="D266" s="104">
        <v>2017</v>
      </c>
      <c r="E266" s="104">
        <v>2022</v>
      </c>
      <c r="F266" s="32">
        <v>2017</v>
      </c>
      <c r="G266" s="23">
        <f t="shared" si="23"/>
        <v>8439.7</v>
      </c>
      <c r="H266" s="24"/>
      <c r="I266" s="23">
        <v>8439.7</v>
      </c>
    </row>
    <row r="267" spans="1:9" ht="15" customHeight="1">
      <c r="A267" s="136"/>
      <c r="B267" s="103"/>
      <c r="C267" s="103"/>
      <c r="D267" s="104"/>
      <c r="E267" s="104"/>
      <c r="F267" s="49">
        <v>2018</v>
      </c>
      <c r="G267" s="1">
        <f t="shared" si="23"/>
        <v>8704.8</v>
      </c>
      <c r="H267" s="26"/>
      <c r="I267" s="1">
        <f>8272.3+55+377.5</f>
        <v>8704.8</v>
      </c>
    </row>
    <row r="268" spans="1:9" ht="15" customHeight="1">
      <c r="A268" s="136"/>
      <c r="B268" s="103"/>
      <c r="C268" s="103"/>
      <c r="D268" s="104"/>
      <c r="E268" s="104"/>
      <c r="F268" s="49">
        <v>2019</v>
      </c>
      <c r="G268" s="1">
        <f t="shared" si="23"/>
        <v>11985.8</v>
      </c>
      <c r="H268" s="26"/>
      <c r="I268" s="1">
        <f>12535.8-550</f>
        <v>11985.8</v>
      </c>
    </row>
    <row r="269" spans="1:9" ht="15" customHeight="1">
      <c r="A269" s="136"/>
      <c r="B269" s="103"/>
      <c r="C269" s="103"/>
      <c r="D269" s="104"/>
      <c r="E269" s="104"/>
      <c r="F269" s="49">
        <v>2020</v>
      </c>
      <c r="G269" s="1">
        <f t="shared" si="23"/>
        <v>10713</v>
      </c>
      <c r="H269" s="26"/>
      <c r="I269" s="1">
        <v>10713</v>
      </c>
    </row>
    <row r="270" spans="1:9" ht="15" customHeight="1">
      <c r="A270" s="136"/>
      <c r="B270" s="103"/>
      <c r="C270" s="103"/>
      <c r="D270" s="104"/>
      <c r="E270" s="104"/>
      <c r="F270" s="49">
        <v>2021</v>
      </c>
      <c r="G270" s="1">
        <f>SUM(H270:I270)</f>
        <v>10817</v>
      </c>
      <c r="H270" s="26"/>
      <c r="I270" s="1">
        <v>10817</v>
      </c>
    </row>
    <row r="271" spans="1:9" ht="15" customHeight="1">
      <c r="A271" s="136"/>
      <c r="B271" s="103"/>
      <c r="C271" s="103"/>
      <c r="D271" s="104"/>
      <c r="E271" s="104"/>
      <c r="F271" s="49">
        <v>2022</v>
      </c>
      <c r="G271" s="1">
        <f>SUM(H271:I271)</f>
        <v>10925.2</v>
      </c>
      <c r="H271" s="26"/>
      <c r="I271" s="1">
        <v>10925.2</v>
      </c>
    </row>
    <row r="272" spans="1:9" ht="20.25" customHeight="1">
      <c r="A272" s="136"/>
      <c r="B272" s="103"/>
      <c r="C272" s="103"/>
      <c r="D272" s="104"/>
      <c r="E272" s="104"/>
      <c r="F272" s="50"/>
      <c r="G272" s="28"/>
      <c r="H272" s="29"/>
      <c r="I272" s="28"/>
    </row>
    <row r="273" spans="1:9" ht="12.75" customHeight="1">
      <c r="A273" s="90" t="s">
        <v>98</v>
      </c>
      <c r="B273" s="91"/>
      <c r="C273" s="91"/>
      <c r="D273" s="91"/>
      <c r="E273" s="91"/>
      <c r="F273" s="32">
        <v>2019</v>
      </c>
      <c r="G273" s="23">
        <f>SUM(H273:I273)</f>
        <v>150</v>
      </c>
      <c r="H273" s="24">
        <f>SUM(H277)</f>
        <v>150</v>
      </c>
      <c r="I273" s="23"/>
    </row>
    <row r="274" spans="1:9" ht="12.75" customHeight="1">
      <c r="A274" s="93"/>
      <c r="B274" s="94"/>
      <c r="C274" s="94"/>
      <c r="D274" s="94"/>
      <c r="E274" s="94"/>
      <c r="F274" s="49"/>
      <c r="G274" s="1"/>
      <c r="H274" s="26"/>
      <c r="I274" s="1"/>
    </row>
    <row r="275" spans="1:9" ht="12.75" customHeight="1">
      <c r="A275" s="93"/>
      <c r="B275" s="94"/>
      <c r="C275" s="94"/>
      <c r="D275" s="94"/>
      <c r="E275" s="94"/>
      <c r="F275" s="49"/>
      <c r="G275" s="1"/>
      <c r="H275" s="26"/>
      <c r="I275" s="1"/>
    </row>
    <row r="276" spans="1:9" ht="6" customHeight="1">
      <c r="A276" s="96"/>
      <c r="B276" s="97"/>
      <c r="C276" s="97"/>
      <c r="D276" s="97"/>
      <c r="E276" s="97"/>
      <c r="F276" s="50"/>
      <c r="G276" s="28"/>
      <c r="H276" s="29"/>
      <c r="I276" s="29"/>
    </row>
    <row r="277" spans="1:9" s="66" customFormat="1" ht="15">
      <c r="A277" s="81" t="s">
        <v>31</v>
      </c>
      <c r="B277" s="84" t="s">
        <v>21</v>
      </c>
      <c r="C277" s="84" t="s">
        <v>13</v>
      </c>
      <c r="D277" s="62">
        <v>2019</v>
      </c>
      <c r="E277" s="62">
        <v>2019</v>
      </c>
      <c r="F277" s="32">
        <v>2019</v>
      </c>
      <c r="G277" s="23">
        <f>SUM(H277:I277)</f>
        <v>150</v>
      </c>
      <c r="H277" s="24">
        <f>SUM(H281+H285)</f>
        <v>150</v>
      </c>
      <c r="I277" s="23"/>
    </row>
    <row r="278" spans="1:9" s="66" customFormat="1" ht="15">
      <c r="A278" s="82"/>
      <c r="B278" s="85"/>
      <c r="C278" s="85"/>
      <c r="D278" s="67"/>
      <c r="E278" s="67"/>
      <c r="F278" s="49"/>
      <c r="G278" s="1"/>
      <c r="H278" s="26"/>
      <c r="I278" s="1"/>
    </row>
    <row r="279" spans="1:9" s="66" customFormat="1" ht="15">
      <c r="A279" s="82"/>
      <c r="B279" s="85"/>
      <c r="C279" s="85"/>
      <c r="D279" s="67"/>
      <c r="E279" s="67"/>
      <c r="F279" s="49"/>
      <c r="G279" s="1"/>
      <c r="H279" s="26"/>
      <c r="I279" s="1"/>
    </row>
    <row r="280" spans="1:9" s="66" customFormat="1" ht="18" customHeight="1">
      <c r="A280" s="83"/>
      <c r="B280" s="86"/>
      <c r="C280" s="86"/>
      <c r="D280" s="70"/>
      <c r="E280" s="70"/>
      <c r="F280" s="50"/>
      <c r="G280" s="28"/>
      <c r="H280" s="29"/>
      <c r="I280" s="28"/>
    </row>
    <row r="281" spans="1:9" s="66" customFormat="1" ht="12" customHeight="1">
      <c r="A281" s="81" t="s">
        <v>99</v>
      </c>
      <c r="B281" s="84" t="s">
        <v>100</v>
      </c>
      <c r="C281" s="84" t="s">
        <v>13</v>
      </c>
      <c r="D281" s="87">
        <v>2019</v>
      </c>
      <c r="E281" s="87">
        <v>2019</v>
      </c>
      <c r="F281" s="32">
        <v>2019</v>
      </c>
      <c r="G281" s="23">
        <f>SUM(H281:I281)</f>
        <v>50</v>
      </c>
      <c r="H281" s="24">
        <v>50</v>
      </c>
      <c r="I281" s="23"/>
    </row>
    <row r="282" spans="1:9" s="66" customFormat="1" ht="12" customHeight="1">
      <c r="A282" s="82"/>
      <c r="B282" s="85"/>
      <c r="C282" s="85"/>
      <c r="D282" s="88"/>
      <c r="E282" s="88"/>
      <c r="F282" s="49"/>
      <c r="G282" s="1"/>
      <c r="H282" s="26"/>
      <c r="I282" s="1"/>
    </row>
    <row r="283" spans="1:9" s="66" customFormat="1" ht="6" customHeight="1">
      <c r="A283" s="82"/>
      <c r="B283" s="85"/>
      <c r="C283" s="85"/>
      <c r="D283" s="88"/>
      <c r="E283" s="88"/>
      <c r="F283" s="49"/>
      <c r="G283" s="1"/>
      <c r="H283" s="26"/>
      <c r="I283" s="1"/>
    </row>
    <row r="284" spans="1:9" s="66" customFormat="1" ht="8.25" customHeight="1">
      <c r="A284" s="83"/>
      <c r="B284" s="86"/>
      <c r="C284" s="86"/>
      <c r="D284" s="89"/>
      <c r="E284" s="89"/>
      <c r="F284" s="50"/>
      <c r="G284" s="28"/>
      <c r="H284" s="29"/>
      <c r="I284" s="28"/>
    </row>
    <row r="285" spans="1:9" s="66" customFormat="1" ht="12" customHeight="1">
      <c r="A285" s="81" t="s">
        <v>99</v>
      </c>
      <c r="B285" s="84" t="s">
        <v>101</v>
      </c>
      <c r="C285" s="84" t="s">
        <v>13</v>
      </c>
      <c r="D285" s="87">
        <v>2019</v>
      </c>
      <c r="E285" s="87">
        <v>2019</v>
      </c>
      <c r="F285" s="32">
        <v>2019</v>
      </c>
      <c r="G285" s="23">
        <f>SUM(H285:I285)</f>
        <v>100</v>
      </c>
      <c r="H285" s="24">
        <v>100</v>
      </c>
      <c r="I285" s="23"/>
    </row>
    <row r="286" spans="1:9" s="66" customFormat="1" ht="12" customHeight="1">
      <c r="A286" s="82"/>
      <c r="B286" s="85"/>
      <c r="C286" s="85"/>
      <c r="D286" s="88"/>
      <c r="E286" s="88"/>
      <c r="F286" s="49"/>
      <c r="G286" s="1"/>
      <c r="H286" s="26"/>
      <c r="I286" s="1"/>
    </row>
    <row r="287" spans="1:9" s="66" customFormat="1" ht="6" customHeight="1">
      <c r="A287" s="82"/>
      <c r="B287" s="85"/>
      <c r="C287" s="85"/>
      <c r="D287" s="88"/>
      <c r="E287" s="88"/>
      <c r="F287" s="49"/>
      <c r="G287" s="1"/>
      <c r="H287" s="26"/>
      <c r="I287" s="1"/>
    </row>
    <row r="288" spans="1:9" s="66" customFormat="1" ht="7.5" customHeight="1">
      <c r="A288" s="83"/>
      <c r="B288" s="86"/>
      <c r="C288" s="86"/>
      <c r="D288" s="89"/>
      <c r="E288" s="89"/>
      <c r="F288" s="50"/>
      <c r="G288" s="28"/>
      <c r="H288" s="29"/>
      <c r="I288" s="28"/>
    </row>
    <row r="289" spans="1:9" ht="12.75" customHeight="1">
      <c r="A289" s="90" t="s">
        <v>102</v>
      </c>
      <c r="B289" s="91"/>
      <c r="C289" s="91"/>
      <c r="D289" s="91"/>
      <c r="E289" s="92"/>
      <c r="F289" s="32">
        <v>2020</v>
      </c>
      <c r="G289" s="23">
        <f>SUM(H289:I289)</f>
        <v>100</v>
      </c>
      <c r="H289" s="24"/>
      <c r="I289" s="23">
        <f>SUM(I292)</f>
        <v>100</v>
      </c>
    </row>
    <row r="290" spans="1:9" ht="12.75" customHeight="1">
      <c r="A290" s="93"/>
      <c r="B290" s="94"/>
      <c r="C290" s="94"/>
      <c r="D290" s="94"/>
      <c r="E290" s="95"/>
      <c r="F290" s="49"/>
      <c r="G290" s="1"/>
      <c r="H290" s="26"/>
      <c r="I290" s="1"/>
    </row>
    <row r="291" spans="1:9" ht="11.25" customHeight="1">
      <c r="A291" s="96"/>
      <c r="B291" s="97"/>
      <c r="C291" s="97"/>
      <c r="D291" s="97"/>
      <c r="E291" s="98"/>
      <c r="F291" s="50"/>
      <c r="G291" s="28"/>
      <c r="H291" s="29"/>
      <c r="I291" s="28"/>
    </row>
    <row r="292" spans="1:9" s="66" customFormat="1" ht="15">
      <c r="A292" s="81" t="s">
        <v>85</v>
      </c>
      <c r="B292" s="84" t="s">
        <v>90</v>
      </c>
      <c r="C292" s="84" t="s">
        <v>13</v>
      </c>
      <c r="D292" s="87">
        <v>2020</v>
      </c>
      <c r="E292" s="87">
        <v>2020</v>
      </c>
      <c r="F292" s="32">
        <v>2020</v>
      </c>
      <c r="G292" s="23">
        <f>SUM(H292:I292)</f>
        <v>100</v>
      </c>
      <c r="H292" s="24"/>
      <c r="I292" s="23">
        <v>100</v>
      </c>
    </row>
    <row r="293" spans="1:9" s="66" customFormat="1" ht="15">
      <c r="A293" s="82"/>
      <c r="B293" s="85"/>
      <c r="C293" s="85"/>
      <c r="D293" s="88"/>
      <c r="E293" s="88"/>
      <c r="F293" s="49"/>
      <c r="G293" s="1"/>
      <c r="H293" s="26"/>
      <c r="I293" s="1"/>
    </row>
    <row r="294" spans="1:9" s="66" customFormat="1" ht="15">
      <c r="A294" s="82"/>
      <c r="B294" s="85"/>
      <c r="C294" s="85"/>
      <c r="D294" s="88"/>
      <c r="E294" s="88"/>
      <c r="F294" s="49"/>
      <c r="G294" s="1"/>
      <c r="H294" s="26"/>
      <c r="I294" s="1"/>
    </row>
    <row r="295" spans="1:9" s="66" customFormat="1" ht="41.25" customHeight="1">
      <c r="A295" s="83"/>
      <c r="B295" s="86"/>
      <c r="C295" s="86"/>
      <c r="D295" s="89"/>
      <c r="E295" s="89"/>
      <c r="F295" s="50"/>
      <c r="G295" s="28"/>
      <c r="H295" s="29"/>
      <c r="I295" s="28"/>
    </row>
    <row r="296" spans="1:9" ht="15" customHeight="1">
      <c r="A296" s="103"/>
      <c r="B296" s="107" t="s">
        <v>29</v>
      </c>
      <c r="C296" s="107"/>
      <c r="D296" s="114"/>
      <c r="E296" s="114"/>
      <c r="F296" s="45">
        <v>2017</v>
      </c>
      <c r="G296" s="41">
        <f aca="true" t="shared" si="25" ref="G296:G302">SUM(H296:I296)</f>
        <v>8439.7</v>
      </c>
      <c r="H296" s="42"/>
      <c r="I296" s="41">
        <f aca="true" t="shared" si="26" ref="I296:I301">SUM(I254)</f>
        <v>8439.7</v>
      </c>
    </row>
    <row r="297" spans="1:9" ht="15" customHeight="1">
      <c r="A297" s="103"/>
      <c r="B297" s="107"/>
      <c r="C297" s="107"/>
      <c r="D297" s="114"/>
      <c r="E297" s="114"/>
      <c r="F297" s="51">
        <v>2018</v>
      </c>
      <c r="G297" s="7">
        <f t="shared" si="25"/>
        <v>8704.8</v>
      </c>
      <c r="H297" s="43"/>
      <c r="I297" s="7">
        <f t="shared" si="26"/>
        <v>8704.8</v>
      </c>
    </row>
    <row r="298" spans="1:9" ht="15" customHeight="1">
      <c r="A298" s="103"/>
      <c r="B298" s="107"/>
      <c r="C298" s="107"/>
      <c r="D298" s="114"/>
      <c r="E298" s="114"/>
      <c r="F298" s="51">
        <v>2019</v>
      </c>
      <c r="G298" s="7">
        <f t="shared" si="25"/>
        <v>12135.8</v>
      </c>
      <c r="H298" s="43">
        <f>SUM(H256)</f>
        <v>150</v>
      </c>
      <c r="I298" s="7">
        <f t="shared" si="26"/>
        <v>11985.8</v>
      </c>
    </row>
    <row r="299" spans="1:9" ht="15" customHeight="1">
      <c r="A299" s="103"/>
      <c r="B299" s="107"/>
      <c r="C299" s="107"/>
      <c r="D299" s="114"/>
      <c r="E299" s="114"/>
      <c r="F299" s="51">
        <v>2020</v>
      </c>
      <c r="G299" s="7">
        <f t="shared" si="25"/>
        <v>10813</v>
      </c>
      <c r="H299" s="43"/>
      <c r="I299" s="7">
        <f t="shared" si="26"/>
        <v>10813</v>
      </c>
    </row>
    <row r="300" spans="1:9" ht="15" customHeight="1">
      <c r="A300" s="103"/>
      <c r="B300" s="107"/>
      <c r="C300" s="107"/>
      <c r="D300" s="114"/>
      <c r="E300" s="114"/>
      <c r="F300" s="51">
        <v>2021</v>
      </c>
      <c r="G300" s="7">
        <f t="shared" si="25"/>
        <v>10817</v>
      </c>
      <c r="H300" s="43"/>
      <c r="I300" s="7">
        <f t="shared" si="26"/>
        <v>10817</v>
      </c>
    </row>
    <row r="301" spans="1:9" ht="15" customHeight="1">
      <c r="A301" s="103"/>
      <c r="B301" s="107"/>
      <c r="C301" s="107"/>
      <c r="D301" s="114"/>
      <c r="E301" s="114"/>
      <c r="F301" s="51">
        <v>2022</v>
      </c>
      <c r="G301" s="7">
        <f t="shared" si="25"/>
        <v>10925.2</v>
      </c>
      <c r="H301" s="43"/>
      <c r="I301" s="7">
        <f t="shared" si="26"/>
        <v>10925.2</v>
      </c>
    </row>
    <row r="302" spans="1:9" ht="15" customHeight="1">
      <c r="A302" s="103"/>
      <c r="B302" s="107"/>
      <c r="C302" s="107"/>
      <c r="D302" s="114"/>
      <c r="E302" s="114"/>
      <c r="F302" s="52" t="s">
        <v>84</v>
      </c>
      <c r="G302" s="9">
        <f t="shared" si="25"/>
        <v>61835.5</v>
      </c>
      <c r="H302" s="9">
        <f>SUM(H296:H301)</f>
        <v>150</v>
      </c>
      <c r="I302" s="9">
        <f>SUM(I296:I301)</f>
        <v>61685.5</v>
      </c>
    </row>
  </sheetData>
  <sheetProtection/>
  <mergeCells count="242">
    <mergeCell ref="A281:A284"/>
    <mergeCell ref="B281:B284"/>
    <mergeCell ref="C281:C284"/>
    <mergeCell ref="D281:D284"/>
    <mergeCell ref="E281:E284"/>
    <mergeCell ref="A285:A288"/>
    <mergeCell ref="B285:B288"/>
    <mergeCell ref="C285:C288"/>
    <mergeCell ref="D285:D288"/>
    <mergeCell ref="E285:E288"/>
    <mergeCell ref="A142:E145"/>
    <mergeCell ref="A273:E276"/>
    <mergeCell ref="A277:A280"/>
    <mergeCell ref="B277:B280"/>
    <mergeCell ref="C277:C280"/>
    <mergeCell ref="A150:A152"/>
    <mergeCell ref="B150:B152"/>
    <mergeCell ref="C150:C152"/>
    <mergeCell ref="D150:D152"/>
    <mergeCell ref="E150:E152"/>
    <mergeCell ref="A146:A149"/>
    <mergeCell ref="B146:B149"/>
    <mergeCell ref="C146:C149"/>
    <mergeCell ref="D146:D149"/>
    <mergeCell ref="E146:E149"/>
    <mergeCell ref="A157:A159"/>
    <mergeCell ref="B157:B159"/>
    <mergeCell ref="C157:C159"/>
    <mergeCell ref="D157:D159"/>
    <mergeCell ref="E157:E159"/>
    <mergeCell ref="A153:A156"/>
    <mergeCell ref="B153:B156"/>
    <mergeCell ref="C153:C156"/>
    <mergeCell ref="D153:D156"/>
    <mergeCell ref="E153:E156"/>
    <mergeCell ref="E191:E194"/>
    <mergeCell ref="A179:A181"/>
    <mergeCell ref="B179:B181"/>
    <mergeCell ref="C179:C181"/>
    <mergeCell ref="D179:D181"/>
    <mergeCell ref="E179:E181"/>
    <mergeCell ref="A164:A166"/>
    <mergeCell ref="B164:B166"/>
    <mergeCell ref="C164:C166"/>
    <mergeCell ref="D164:D166"/>
    <mergeCell ref="E164:E166"/>
    <mergeCell ref="A176:A178"/>
    <mergeCell ref="C173:C175"/>
    <mergeCell ref="D173:D175"/>
    <mergeCell ref="E173:E175"/>
    <mergeCell ref="C167:C169"/>
    <mergeCell ref="E215:E220"/>
    <mergeCell ref="C215:C220"/>
    <mergeCell ref="D215:D220"/>
    <mergeCell ref="C195:C201"/>
    <mergeCell ref="A203:C208"/>
    <mergeCell ref="B176:B178"/>
    <mergeCell ref="C176:C178"/>
    <mergeCell ref="D176:D178"/>
    <mergeCell ref="E176:E178"/>
    <mergeCell ref="B215:B220"/>
    <mergeCell ref="C170:C172"/>
    <mergeCell ref="D170:D172"/>
    <mergeCell ref="A173:A175"/>
    <mergeCell ref="A221:A227"/>
    <mergeCell ref="C234:C239"/>
    <mergeCell ref="D234:D239"/>
    <mergeCell ref="A191:A194"/>
    <mergeCell ref="B191:B194"/>
    <mergeCell ref="C191:C194"/>
    <mergeCell ref="D191:D194"/>
    <mergeCell ref="A130:A135"/>
    <mergeCell ref="B130:B135"/>
    <mergeCell ref="C130:C135"/>
    <mergeCell ref="D130:D135"/>
    <mergeCell ref="E221:E227"/>
    <mergeCell ref="E195:E201"/>
    <mergeCell ref="E170:E172"/>
    <mergeCell ref="B173:B175"/>
    <mergeCell ref="B136:B141"/>
    <mergeCell ref="D203:D208"/>
    <mergeCell ref="A266:A272"/>
    <mergeCell ref="B266:B272"/>
    <mergeCell ref="C266:C272"/>
    <mergeCell ref="D266:D272"/>
    <mergeCell ref="A234:A239"/>
    <mergeCell ref="D246:D252"/>
    <mergeCell ref="A254:C259"/>
    <mergeCell ref="D254:D259"/>
    <mergeCell ref="D240:D245"/>
    <mergeCell ref="B240:B245"/>
    <mergeCell ref="E266:E272"/>
    <mergeCell ref="C221:C227"/>
    <mergeCell ref="D221:D227"/>
    <mergeCell ref="B234:B239"/>
    <mergeCell ref="A195:A201"/>
    <mergeCell ref="A215:A220"/>
    <mergeCell ref="B195:B201"/>
    <mergeCell ref="E203:E208"/>
    <mergeCell ref="C246:C252"/>
    <mergeCell ref="D118:D123"/>
    <mergeCell ref="A106:A111"/>
    <mergeCell ref="A100:A105"/>
    <mergeCell ref="E112:E117"/>
    <mergeCell ref="E118:E123"/>
    <mergeCell ref="D112:D117"/>
    <mergeCell ref="B100:B105"/>
    <mergeCell ref="A1:I1"/>
    <mergeCell ref="A2:I2"/>
    <mergeCell ref="A3:I3"/>
    <mergeCell ref="A4:I4"/>
    <mergeCell ref="A5:I5"/>
    <mergeCell ref="D88:D93"/>
    <mergeCell ref="A7:I7"/>
    <mergeCell ref="A8:I8"/>
    <mergeCell ref="F10:F12"/>
    <mergeCell ref="G10:I11"/>
    <mergeCell ref="A94:E99"/>
    <mergeCell ref="A296:A302"/>
    <mergeCell ref="B296:B302"/>
    <mergeCell ref="C296:C302"/>
    <mergeCell ref="D296:D302"/>
    <mergeCell ref="E296:E302"/>
    <mergeCell ref="D106:D111"/>
    <mergeCell ref="A136:A141"/>
    <mergeCell ref="B221:B227"/>
    <mergeCell ref="A202:I202"/>
    <mergeCell ref="A160:E163"/>
    <mergeCell ref="E130:E135"/>
    <mergeCell ref="C118:C123"/>
    <mergeCell ref="B106:B111"/>
    <mergeCell ref="D100:D105"/>
    <mergeCell ref="A112:A117"/>
    <mergeCell ref="C100:C105"/>
    <mergeCell ref="A124:E129"/>
    <mergeCell ref="A118:A123"/>
    <mergeCell ref="B118:B123"/>
    <mergeCell ref="E88:E93"/>
    <mergeCell ref="E106:E111"/>
    <mergeCell ref="B112:B117"/>
    <mergeCell ref="C106:C111"/>
    <mergeCell ref="C136:C141"/>
    <mergeCell ref="E136:E141"/>
    <mergeCell ref="C112:C117"/>
    <mergeCell ref="E100:E105"/>
    <mergeCell ref="D136:D141"/>
    <mergeCell ref="A88:C93"/>
    <mergeCell ref="B75:B79"/>
    <mergeCell ref="C75:C79"/>
    <mergeCell ref="E64:E69"/>
    <mergeCell ref="E80:E86"/>
    <mergeCell ref="C64:C69"/>
    <mergeCell ref="A80:A86"/>
    <mergeCell ref="A70:E74"/>
    <mergeCell ref="B80:B86"/>
    <mergeCell ref="C80:C86"/>
    <mergeCell ref="E75:E79"/>
    <mergeCell ref="C10:C12"/>
    <mergeCell ref="D10:E10"/>
    <mergeCell ref="C14:C20"/>
    <mergeCell ref="D14:D20"/>
    <mergeCell ref="E14:E20"/>
    <mergeCell ref="D11:D12"/>
    <mergeCell ref="E11:E12"/>
    <mergeCell ref="A28:E32"/>
    <mergeCell ref="A21:I21"/>
    <mergeCell ref="A22:C27"/>
    <mergeCell ref="D22:D27"/>
    <mergeCell ref="A14:A20"/>
    <mergeCell ref="B14:B20"/>
    <mergeCell ref="A10:A12"/>
    <mergeCell ref="E22:E27"/>
    <mergeCell ref="B10:B12"/>
    <mergeCell ref="A58:E63"/>
    <mergeCell ref="C54:C57"/>
    <mergeCell ref="D54:D57"/>
    <mergeCell ref="E54:E57"/>
    <mergeCell ref="E49:E52"/>
    <mergeCell ref="A49:A52"/>
    <mergeCell ref="B49:B52"/>
    <mergeCell ref="A64:A69"/>
    <mergeCell ref="E246:E252"/>
    <mergeCell ref="D80:D86"/>
    <mergeCell ref="A87:I87"/>
    <mergeCell ref="D64:D69"/>
    <mergeCell ref="B64:B69"/>
    <mergeCell ref="D185:D188"/>
    <mergeCell ref="E185:E188"/>
    <mergeCell ref="D167:D169"/>
    <mergeCell ref="E167:E169"/>
    <mergeCell ref="A167:A169"/>
    <mergeCell ref="D195:D201"/>
    <mergeCell ref="A240:A245"/>
    <mergeCell ref="A260:E265"/>
    <mergeCell ref="A209:E214"/>
    <mergeCell ref="A228:E233"/>
    <mergeCell ref="E234:E239"/>
    <mergeCell ref="E240:E245"/>
    <mergeCell ref="A170:A172"/>
    <mergeCell ref="B170:B172"/>
    <mergeCell ref="E45:E48"/>
    <mergeCell ref="A54:A57"/>
    <mergeCell ref="B54:B57"/>
    <mergeCell ref="E254:E259"/>
    <mergeCell ref="B167:B169"/>
    <mergeCell ref="A246:A252"/>
    <mergeCell ref="B246:B252"/>
    <mergeCell ref="A253:I253"/>
    <mergeCell ref="C240:C245"/>
    <mergeCell ref="A182:E184"/>
    <mergeCell ref="C49:C52"/>
    <mergeCell ref="D49:D52"/>
    <mergeCell ref="C45:C48"/>
    <mergeCell ref="A41:A44"/>
    <mergeCell ref="D45:D48"/>
    <mergeCell ref="D41:D44"/>
    <mergeCell ref="A33:A36"/>
    <mergeCell ref="B33:B36"/>
    <mergeCell ref="C33:C36"/>
    <mergeCell ref="D33:D36"/>
    <mergeCell ref="E33:E36"/>
    <mergeCell ref="B41:B44"/>
    <mergeCell ref="E37:E40"/>
    <mergeCell ref="E41:E44"/>
    <mergeCell ref="C41:C44"/>
    <mergeCell ref="A37:A40"/>
    <mergeCell ref="D75:D79"/>
    <mergeCell ref="A185:A188"/>
    <mergeCell ref="A75:A79"/>
    <mergeCell ref="B185:B188"/>
    <mergeCell ref="C185:C188"/>
    <mergeCell ref="B37:B40"/>
    <mergeCell ref="C37:C40"/>
    <mergeCell ref="D37:D40"/>
    <mergeCell ref="A45:A48"/>
    <mergeCell ref="B45:B48"/>
    <mergeCell ref="A292:A295"/>
    <mergeCell ref="B292:B295"/>
    <mergeCell ref="C292:C295"/>
    <mergeCell ref="D292:D295"/>
    <mergeCell ref="E292:E295"/>
    <mergeCell ref="A289:E2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rowBreaks count="4" manualBreakCount="4">
    <brk id="63" max="8" man="1"/>
    <brk id="117" max="8" man="1"/>
    <brk id="172" max="8" man="1"/>
    <brk id="2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2020-01-05T11:21:30Z</cp:lastPrinted>
  <dcterms:created xsi:type="dcterms:W3CDTF">2018-02-12T10:01:29Z</dcterms:created>
  <dcterms:modified xsi:type="dcterms:W3CDTF">2020-01-05T11:47:42Z</dcterms:modified>
  <cp:category/>
  <cp:version/>
  <cp:contentType/>
  <cp:contentStatus/>
</cp:coreProperties>
</file>