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20" windowWidth="15480" windowHeight="11640"/>
  </bookViews>
  <sheets>
    <sheet name="Форма целиком" sheetId="1" r:id="rId1"/>
  </sheets>
  <definedNames>
    <definedName name="_ftn1" localSheetId="0">'Форма целиком'!$A$305</definedName>
    <definedName name="_ftn2" localSheetId="0">'Форма целиком'!$A$306</definedName>
    <definedName name="_ftn3" localSheetId="0">'Форма целиком'!#REF!</definedName>
    <definedName name="_ftnref1" localSheetId="0">'Форма целиком'!$B$36</definedName>
    <definedName name="_ftnref2" localSheetId="0">'Форма целиком'!$B$38</definedName>
    <definedName name="_ftnref3" localSheetId="0">'Форма целиком'!$C$38</definedName>
    <definedName name="_Ref346553369" localSheetId="0">'Форма целиком'!#REF!</definedName>
    <definedName name="_xlnm.Print_Area" localSheetId="0">'Форма целиком'!$A$1:$H$306</definedName>
  </definedNames>
  <calcPr calcId="124519"/>
</workbook>
</file>

<file path=xl/calcChain.xml><?xml version="1.0" encoding="utf-8"?>
<calcChain xmlns="http://schemas.openxmlformats.org/spreadsheetml/2006/main">
  <c r="D278" i="1"/>
  <c r="D271"/>
  <c r="D19"/>
  <c r="D18"/>
  <c r="D17"/>
  <c r="D16"/>
  <c r="F227"/>
  <c r="G227" s="1"/>
  <c r="H227" s="1"/>
  <c r="F233"/>
  <c r="G233" s="1"/>
  <c r="H233" s="1"/>
  <c r="D216"/>
  <c r="D213" s="1"/>
  <c r="E216"/>
  <c r="E213" s="1"/>
  <c r="E226" s="1"/>
  <c r="F224"/>
  <c r="G224" s="1"/>
  <c r="H224" s="1"/>
  <c r="F223"/>
  <c r="G223" s="1"/>
  <c r="H223" s="1"/>
  <c r="H216" l="1"/>
  <c r="H213" s="1"/>
  <c r="F216"/>
  <c r="F213" s="1"/>
  <c r="G216"/>
  <c r="G213" s="1"/>
  <c r="F34"/>
  <c r="G291" l="1"/>
  <c r="F271"/>
  <c r="E271"/>
  <c r="E291"/>
  <c r="F274"/>
  <c r="G274"/>
  <c r="H274"/>
  <c r="E274"/>
  <c r="E302" l="1"/>
  <c r="F161"/>
  <c r="G161" s="1"/>
  <c r="H161" s="1"/>
  <c r="F155"/>
  <c r="G155" s="1"/>
  <c r="H155" s="1"/>
  <c r="E30" l="1"/>
  <c r="D12"/>
  <c r="E10"/>
  <c r="F291" l="1"/>
  <c r="H299"/>
  <c r="H291" s="1"/>
  <c r="F278"/>
  <c r="G278"/>
  <c r="H278"/>
  <c r="E278"/>
  <c r="G34" l="1"/>
  <c r="H34" s="1"/>
  <c r="D30" l="1"/>
  <c r="D291" l="1"/>
  <c r="H271"/>
  <c r="H302" s="1"/>
  <c r="G271"/>
  <c r="G302" s="1"/>
  <c r="H266"/>
  <c r="G266"/>
  <c r="F266"/>
  <c r="E266"/>
  <c r="E238"/>
  <c r="F238" s="1"/>
  <c r="G238" s="1"/>
  <c r="H238" s="1"/>
  <c r="H231"/>
  <c r="G231"/>
  <c r="F231"/>
  <c r="E231"/>
  <c r="D231"/>
  <c r="D226"/>
  <c r="D228" s="1"/>
  <c r="F206"/>
  <c r="G206" s="1"/>
  <c r="H206" s="1"/>
  <c r="E203"/>
  <c r="F203" s="1"/>
  <c r="G203" s="1"/>
  <c r="H203" s="1"/>
  <c r="F200"/>
  <c r="G200" s="1"/>
  <c r="H200" s="1"/>
  <c r="H194"/>
  <c r="G194"/>
  <c r="F194"/>
  <c r="E194"/>
  <c r="D194"/>
  <c r="E142"/>
  <c r="F142" s="1"/>
  <c r="G142" s="1"/>
  <c r="H142" s="1"/>
  <c r="E140"/>
  <c r="F140" s="1"/>
  <c r="G140" s="1"/>
  <c r="H140" s="1"/>
  <c r="E138"/>
  <c r="D135"/>
  <c r="E133"/>
  <c r="F133" s="1"/>
  <c r="G133" s="1"/>
  <c r="H133" s="1"/>
  <c r="E131"/>
  <c r="F131" s="1"/>
  <c r="G131" s="1"/>
  <c r="H131" s="1"/>
  <c r="E129"/>
  <c r="F129" s="1"/>
  <c r="D126"/>
  <c r="D123" s="1"/>
  <c r="E119"/>
  <c r="F119" s="1"/>
  <c r="G119" s="1"/>
  <c r="H119" s="1"/>
  <c r="E116"/>
  <c r="F116" s="1"/>
  <c r="G116" s="1"/>
  <c r="H116" s="1"/>
  <c r="E113"/>
  <c r="F113" s="1"/>
  <c r="G113" s="1"/>
  <c r="H113" s="1"/>
  <c r="E110"/>
  <c r="F110" s="1"/>
  <c r="G110" s="1"/>
  <c r="H110" s="1"/>
  <c r="E107"/>
  <c r="F107" s="1"/>
  <c r="G107" s="1"/>
  <c r="H107" s="1"/>
  <c r="E104"/>
  <c r="F104" s="1"/>
  <c r="G104" s="1"/>
  <c r="H104" s="1"/>
  <c r="E101"/>
  <c r="F101" s="1"/>
  <c r="G101" s="1"/>
  <c r="H101" s="1"/>
  <c r="E98"/>
  <c r="F98" s="1"/>
  <c r="G98" s="1"/>
  <c r="H98" s="1"/>
  <c r="E95"/>
  <c r="F95" s="1"/>
  <c r="G95" s="1"/>
  <c r="H95" s="1"/>
  <c r="E92"/>
  <c r="F92" s="1"/>
  <c r="G92" s="1"/>
  <c r="H92" s="1"/>
  <c r="E89"/>
  <c r="F89" s="1"/>
  <c r="G89" s="1"/>
  <c r="H89" s="1"/>
  <c r="E86"/>
  <c r="F86" s="1"/>
  <c r="G86" s="1"/>
  <c r="H86" s="1"/>
  <c r="E83"/>
  <c r="F83" s="1"/>
  <c r="G83" s="1"/>
  <c r="H83" s="1"/>
  <c r="E80"/>
  <c r="F80" s="1"/>
  <c r="G80" s="1"/>
  <c r="H80" s="1"/>
  <c r="E77"/>
  <c r="F77" s="1"/>
  <c r="G77" s="1"/>
  <c r="H77" s="1"/>
  <c r="E74"/>
  <c r="F74" s="1"/>
  <c r="G74" s="1"/>
  <c r="H74" s="1"/>
  <c r="E71"/>
  <c r="F71" s="1"/>
  <c r="G71" s="1"/>
  <c r="H71" s="1"/>
  <c r="E68"/>
  <c r="F68" s="1"/>
  <c r="G68" s="1"/>
  <c r="H68" s="1"/>
  <c r="E65"/>
  <c r="F65" s="1"/>
  <c r="G65" s="1"/>
  <c r="H65" s="1"/>
  <c r="E62"/>
  <c r="F62" s="1"/>
  <c r="G62" s="1"/>
  <c r="H62" s="1"/>
  <c r="E59"/>
  <c r="F59" s="1"/>
  <c r="G59" s="1"/>
  <c r="H59" s="1"/>
  <c r="E56"/>
  <c r="F56" s="1"/>
  <c r="G56" s="1"/>
  <c r="H56" s="1"/>
  <c r="E53"/>
  <c r="F53" s="1"/>
  <c r="G53" s="1"/>
  <c r="H53" s="1"/>
  <c r="E50"/>
  <c r="F50" s="1"/>
  <c r="G50" s="1"/>
  <c r="H50" s="1"/>
  <c r="E47"/>
  <c r="F47" s="1"/>
  <c r="G47" s="1"/>
  <c r="H47" s="1"/>
  <c r="E44"/>
  <c r="E37"/>
  <c r="F37" s="1"/>
  <c r="H30"/>
  <c r="G30"/>
  <c r="F30"/>
  <c r="D10"/>
  <c r="H9"/>
  <c r="G9"/>
  <c r="F9"/>
  <c r="E9"/>
  <c r="D302" l="1"/>
  <c r="E126"/>
  <c r="E135"/>
  <c r="D236"/>
  <c r="F302"/>
  <c r="G129"/>
  <c r="F126"/>
  <c r="E11"/>
  <c r="F6"/>
  <c r="E12" s="1"/>
  <c r="F44"/>
  <c r="E40"/>
  <c r="E7"/>
  <c r="G37"/>
  <c r="F138"/>
  <c r="E123" l="1"/>
  <c r="F226"/>
  <c r="H37"/>
  <c r="F40"/>
  <c r="G44"/>
  <c r="G138"/>
  <c r="F135"/>
  <c r="E19"/>
  <c r="E16"/>
  <c r="F123"/>
  <c r="F7"/>
  <c r="G6"/>
  <c r="F10"/>
  <c r="F11" s="1"/>
  <c r="H129"/>
  <c r="H126" s="1"/>
  <c r="G126"/>
  <c r="E18" l="1"/>
  <c r="H44"/>
  <c r="H40" s="1"/>
  <c r="G40"/>
  <c r="G135"/>
  <c r="G123" s="1"/>
  <c r="H138"/>
  <c r="H135" s="1"/>
  <c r="H123" s="1"/>
  <c r="H6"/>
  <c r="G12" s="1"/>
  <c r="G7"/>
  <c r="G10"/>
  <c r="G11" s="1"/>
  <c r="F12"/>
  <c r="H226"/>
  <c r="H228" s="1"/>
  <c r="H236" s="1"/>
  <c r="G226"/>
  <c r="G228" s="1"/>
  <c r="G236" s="1"/>
  <c r="G16" l="1"/>
  <c r="G17"/>
  <c r="G19"/>
  <c r="H12"/>
  <c r="H10"/>
  <c r="H11" s="1"/>
  <c r="H7"/>
  <c r="F19"/>
  <c r="F16"/>
  <c r="F17"/>
  <c r="H19" l="1"/>
  <c r="H17"/>
  <c r="H16"/>
  <c r="G18"/>
  <c r="F18"/>
  <c r="H18" l="1"/>
  <c r="E228"/>
  <c r="E236" s="1"/>
</calcChain>
</file>

<file path=xl/sharedStrings.xml><?xml version="1.0" encoding="utf-8"?>
<sst xmlns="http://schemas.openxmlformats.org/spreadsheetml/2006/main" count="761" uniqueCount="383">
  <si>
    <t>№ п/п</t>
  </si>
  <si>
    <t>Наименование, раздела, показателя</t>
  </si>
  <si>
    <t>Единица измерения</t>
  </si>
  <si>
    <t>Отчет</t>
  </si>
  <si>
    <t>Оценка</t>
  </si>
  <si>
    <t>Прогноз</t>
  </si>
  <si>
    <t>I</t>
  </si>
  <si>
    <t>Демографические показатели</t>
  </si>
  <si>
    <t>Численность населения на 1 января текущего года</t>
  </si>
  <si>
    <t>Человек</t>
  </si>
  <si>
    <t xml:space="preserve">Изменение к предыдущему году </t>
  </si>
  <si>
    <t>%</t>
  </si>
  <si>
    <t>1.1</t>
  </si>
  <si>
    <t>Городского</t>
  </si>
  <si>
    <t>1.2</t>
  </si>
  <si>
    <t>Сельского</t>
  </si>
  <si>
    <t>Изменение к предыдущему году</t>
  </si>
  <si>
    <t>1.3</t>
  </si>
  <si>
    <t>Численность населения среднегодовая</t>
  </si>
  <si>
    <t>Число родившихся (без учета мертворожденных)</t>
  </si>
  <si>
    <t>Число умерших</t>
  </si>
  <si>
    <t>Миграционный прирост (-убыль)</t>
  </si>
  <si>
    <t>Общий коэффициент рождаемости</t>
  </si>
  <si>
    <t>Чел. на 1 тыс. чел. населения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</si>
  <si>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</si>
  <si>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</si>
  <si>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</si>
  <si>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</si>
  <si>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Рынок труда и занятость населения</t>
  </si>
  <si>
    <t>Численность занятых в экономике (среднегодовая)</t>
  </si>
  <si>
    <t>2</t>
  </si>
  <si>
    <t>Уровень зарегистрированной безработицы (на конец года)</t>
  </si>
  <si>
    <t>3</t>
  </si>
  <si>
    <t>Численность безработных, зарегистрированных в органах государственной службы занятости (на конец года)</t>
  </si>
  <si>
    <t>4</t>
  </si>
  <si>
    <t>Количество вакансий, заявленных предприятиями, в  центры занятости населения  (на конец года)</t>
  </si>
  <si>
    <t>Единиц</t>
  </si>
  <si>
    <t>5</t>
  </si>
  <si>
    <t>Создание новых  рабочих мест,   всего</t>
  </si>
  <si>
    <t>5.1</t>
  </si>
  <si>
    <t>на действующих  предприятиях</t>
  </si>
  <si>
    <t>5.2</t>
  </si>
  <si>
    <t>на  вновь вводимых  предприятиях</t>
  </si>
  <si>
    <t>6</t>
  </si>
  <si>
    <t>Среднесписочная численность работников крупных и средних предприятий и некоммерческих организаций</t>
  </si>
  <si>
    <t>7</t>
  </si>
  <si>
    <t xml:space="preserve">Среднемесячная заработная плата работников крупных и средних предприятий и некоммерческих организаций 
</t>
  </si>
  <si>
    <t>Рублей в ценах соотв. лет</t>
  </si>
  <si>
    <t>8</t>
  </si>
  <si>
    <t>Фонд начисленной заработной платы работников крупных и средних предприятий и некоммерческих организаций</t>
  </si>
  <si>
    <t>Тыс. руб. в ценах соотв. лет</t>
  </si>
  <si>
    <t>III</t>
  </si>
  <si>
    <t>Промышленное производство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</si>
  <si>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</si>
  <si>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Индекс промышленного производства</t>
  </si>
  <si>
    <t>% к предыдущему году в сопоставимых ценах</t>
  </si>
  <si>
    <t>Индекс-дефлятор[1]</t>
  </si>
  <si>
    <t>% к предыдущему году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</si>
  <si>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Добыча полезных ископаемых</t>
    </r>
    <r>
      <rPr>
        <sz val="10"/>
        <rFont val="Arial"/>
        <family val="2"/>
        <charset val="204"/>
      </rPr>
      <t xml:space="preserve">" </t>
    </r>
    <r>
      <rPr>
        <b/>
        <sz val="10"/>
        <rFont val="Arial"/>
        <family val="2"/>
        <charset val="204"/>
      </rPr>
      <t>(раздел В)</t>
    </r>
  </si>
  <si>
    <t xml:space="preserve">Тыс. руб. в ценах соотв. лет </t>
  </si>
  <si>
    <t>Индекс производства[2]</t>
  </si>
  <si>
    <t>Индекс-дефлятор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</si>
  <si>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Обрабатывающие производства" (Раздел С)</t>
    </r>
  </si>
  <si>
    <t xml:space="preserve">Индекс производства </t>
  </si>
  <si>
    <t>В том числе:</t>
  </si>
  <si>
    <t>3.1</t>
  </si>
  <si>
    <t>Производство пищевых продуктов (группировка 10)</t>
  </si>
  <si>
    <t>3.2</t>
  </si>
  <si>
    <t>Производство напитков (группировка 11)</t>
  </si>
  <si>
    <t>3.3</t>
  </si>
  <si>
    <t>Производство табачных изделий (группировка 12)</t>
  </si>
  <si>
    <t>3.4</t>
  </si>
  <si>
    <t>Производство текстильных изделий (группировка 13)</t>
  </si>
  <si>
    <t>3.5</t>
  </si>
  <si>
    <t>Производство одежды (группировка 14)</t>
  </si>
  <si>
    <t>3.6</t>
  </si>
  <si>
    <t>Производство кожи и изделий из кожи (группировка 15)</t>
  </si>
  <si>
    <t>3.7</t>
  </si>
  <si>
    <t>Обработка древесины и производство изделий из дерева и пробки, кроме мебели, производство изделий из соломки и материалов для плетения (группировка 16)</t>
  </si>
  <si>
    <t>3.8</t>
  </si>
  <si>
    <t>Производство бумаги и бумажных изделий (группировка 17)</t>
  </si>
  <si>
    <t>3.9</t>
  </si>
  <si>
    <t>Деятельность полиграфическая и копирование носителей информации (группировка 18)</t>
  </si>
  <si>
    <t>3.10</t>
  </si>
  <si>
    <t>Производство кокса и нефтепродуктов (группировка 19)</t>
  </si>
  <si>
    <t>3.11</t>
  </si>
  <si>
    <t>Производство химических веществ и химических продуктов (группировка 20)</t>
  </si>
  <si>
    <t>3.12</t>
  </si>
  <si>
    <t>Производство лекарственных средств и материалов, применяемых в медицинских целях (группировка 21)</t>
  </si>
  <si>
    <t>3.13</t>
  </si>
  <si>
    <t>Производство резиновых и пластмассовых изделий (группировка 22)</t>
  </si>
  <si>
    <t>3.14</t>
  </si>
  <si>
    <t>Производство прочей неметаллической минеральной продукции (группировка 23)</t>
  </si>
  <si>
    <t>3.15</t>
  </si>
  <si>
    <t>Производство металлургическое (группировка 24)</t>
  </si>
  <si>
    <t>3.16</t>
  </si>
  <si>
    <t>Производство готовых металлических изделий, кроме машин и оборудования (группировка 25)</t>
  </si>
  <si>
    <t>3.17</t>
  </si>
  <si>
    <t>Производство компьютеров, электронных и  оптических изделий (группировка 26)</t>
  </si>
  <si>
    <t>3.18</t>
  </si>
  <si>
    <t>Производство электрического оборудования (группировка 27)</t>
  </si>
  <si>
    <t>3.19</t>
  </si>
  <si>
    <t>Производство машин и оборудования, не включенных в другие группировки (группировка 28)</t>
  </si>
  <si>
    <t>3.20</t>
  </si>
  <si>
    <t>Производство автотранспортных средств, прицепов и полуприцепов (группировка 29)</t>
  </si>
  <si>
    <t>3.21</t>
  </si>
  <si>
    <t>Производство прочих транспортных средств и оборудования (группировка 30)</t>
  </si>
  <si>
    <t>3.22</t>
  </si>
  <si>
    <t>Производство мебели (группировка 31)</t>
  </si>
  <si>
    <t>3.23</t>
  </si>
  <si>
    <t>Производство прочих готовых изделий (группировка 32)</t>
  </si>
  <si>
    <t>3.24</t>
  </si>
  <si>
    <t>Ремонт и монтаж машин и оборудования (группировка 33)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</si>
  <si>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</t>
    </r>
    <r>
      <rPr>
        <b/>
        <sz val="10"/>
        <rFont val="Arial"/>
        <family val="2"/>
        <charset val="204"/>
      </rPr>
      <t xml:space="preserve"> "Обеспечение электрической энергией, газом и паром; кондиционирование воздуха" (Раздел D)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</si>
  <si>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Водоснабжение; водоотведение, организация сбора и утилизации отходов, деятельность по ликвидации загрязнений" (Раздел Е)</t>
    </r>
  </si>
  <si>
    <t>IV</t>
  </si>
  <si>
    <t>Сельское хозяйство</t>
  </si>
  <si>
    <t xml:space="preserve">Продукция сельского хозяйства (в фактически действовавших ценах) </t>
  </si>
  <si>
    <t>Продукция растениеводства (в фактически действовавших ценах)</t>
  </si>
  <si>
    <t>1.1.1</t>
  </si>
  <si>
    <t>В сельскохозяйственных организациях</t>
  </si>
  <si>
    <t>Индекс производства</t>
  </si>
  <si>
    <t>1.1.2</t>
  </si>
  <si>
    <t>В хозяйствах населения</t>
  </si>
  <si>
    <t>1.1.3</t>
  </si>
  <si>
    <t xml:space="preserve">В крестьянских (фермерских) хозяйствах и у индивидуальных предпринимателей </t>
  </si>
  <si>
    <t>Продукция животноводства         (в фактически действовавших ценах)</t>
  </si>
  <si>
    <t>%  к предыдущему году в сопоставимых ценах</t>
  </si>
  <si>
    <t>1.2.1</t>
  </si>
  <si>
    <t>1.2.2</t>
  </si>
  <si>
    <t>1.2.3</t>
  </si>
  <si>
    <t>V</t>
  </si>
  <si>
    <t>Производство важнейших видов продукции в натуральном выражении</t>
  </si>
  <si>
    <t>1</t>
  </si>
  <si>
    <t>Культуры зерновые</t>
  </si>
  <si>
    <t xml:space="preserve"> тонн</t>
  </si>
  <si>
    <t>Сахарная свекла</t>
  </si>
  <si>
    <t>тонн</t>
  </si>
  <si>
    <t>Семена и плоды масличных культур</t>
  </si>
  <si>
    <t>в том числе семян подсолнечника</t>
  </si>
  <si>
    <t>Картофель</t>
  </si>
  <si>
    <t>Овощи</t>
  </si>
  <si>
    <t>Скот и птица на убой (в живом весе)</t>
  </si>
  <si>
    <t>Молоко</t>
  </si>
  <si>
    <t>9</t>
  </si>
  <si>
    <t>Яйца</t>
  </si>
  <si>
    <t>тыс. шт.</t>
  </si>
  <si>
    <t>10</t>
  </si>
  <si>
    <t>Лесоматериалы необработанные</t>
  </si>
  <si>
    <t>тыс. куб. м</t>
  </si>
  <si>
    <t>11</t>
  </si>
  <si>
    <t>Уголь</t>
  </si>
  <si>
    <t>12</t>
  </si>
  <si>
    <t>Нефть сырая, включая газовый конденсат</t>
  </si>
  <si>
    <t>13</t>
  </si>
  <si>
    <t>Газ природный и попутный</t>
  </si>
  <si>
    <t>млн.куб.м.</t>
  </si>
  <si>
    <t>14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</si>
  <si>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(оленевых) парные, остывшие или охлажденные</t>
  </si>
  <si>
    <t>15</t>
  </si>
  <si>
    <t>Мясо и субпродукты пищевые домашней птицы</t>
  </si>
  <si>
    <t>16</t>
  </si>
  <si>
    <t>Масло сливочное, пасты масляные, масло топленое, жир молочный, спреды и смеси топленые сливочно-растительные</t>
  </si>
  <si>
    <t>17</t>
  </si>
  <si>
    <t>Сахар белый свекловичный в твердом состоянии без вкусоароматических или красящих добавок</t>
  </si>
  <si>
    <t>18</t>
  </si>
  <si>
    <t>Масло подсолнечное и его фракции нерафинированные</t>
  </si>
  <si>
    <t>19</t>
  </si>
  <si>
    <t>Продукция из рыбы свежая, охлажденная или мороженая</t>
  </si>
  <si>
    <t>20</t>
  </si>
  <si>
    <t>Спирт этиловый неденатурированный с объемной долей спирта не менее 80 %</t>
  </si>
  <si>
    <t xml:space="preserve"> дкл</t>
  </si>
  <si>
    <t>21</t>
  </si>
  <si>
    <t>Водка</t>
  </si>
  <si>
    <t>22</t>
  </si>
  <si>
    <t>Коньяки, коньячные напитки и спирты коньячные</t>
  </si>
  <si>
    <t>23</t>
  </si>
  <si>
    <t>Вина из свежего винограда, кроме вин игристых и газированных</t>
  </si>
  <si>
    <t>24</t>
  </si>
  <si>
    <t>Напитки сброженные прочие</t>
  </si>
  <si>
    <t>25</t>
  </si>
  <si>
    <t>Наливки и настойки сладкие крепостью менее 30 %</t>
  </si>
  <si>
    <t>26</t>
  </si>
  <si>
    <t>Пиво, кроме отходов пивоварения (включая напитки, изготовляемые на основе пива (пивные напитки)</t>
  </si>
  <si>
    <t>27</t>
  </si>
  <si>
    <t>Ткани хлопчатобумажные</t>
  </si>
  <si>
    <t>тыс. кв. м</t>
  </si>
  <si>
    <t>28</t>
  </si>
  <si>
    <t>Предметы одежды трикотажные и вязаные</t>
  </si>
  <si>
    <t>тыс.шт.</t>
  </si>
  <si>
    <t>29</t>
  </si>
  <si>
    <t xml:space="preserve">Обувь  </t>
  </si>
  <si>
    <t>тыс.пар</t>
  </si>
  <si>
    <t>30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</si>
  <si>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</si>
  <si>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31</t>
  </si>
  <si>
    <t>Бумага</t>
  </si>
  <si>
    <t>32</t>
  </si>
  <si>
    <t>Бензин автомобильный</t>
  </si>
  <si>
    <t>тыс.тонн</t>
  </si>
  <si>
    <t>33</t>
  </si>
  <si>
    <t>Топливо дизельное</t>
  </si>
  <si>
    <t>34</t>
  </si>
  <si>
    <t>Масла нефтяные смазочные</t>
  </si>
  <si>
    <t>35</t>
  </si>
  <si>
    <t>Мазут топочный</t>
  </si>
  <si>
    <t>36</t>
  </si>
  <si>
    <t xml:space="preserve">Удобрения минеральные или химические 
 (в пересчете на 100% питательных веществ)
</t>
  </si>
  <si>
    <t>37</t>
  </si>
  <si>
    <t>Полимеры этилена в первичных формах</t>
  </si>
  <si>
    <t>38</t>
  </si>
  <si>
    <t xml:space="preserve">Портландцемент, цемент глиноземистый, цемент шлаковый  и аналогичные гидравлические цементы
</t>
  </si>
  <si>
    <t>39</t>
  </si>
  <si>
    <t>Кирпич строительный (включая камни) из цемента, бетона или искусственного камня</t>
  </si>
  <si>
    <t>тыс. условных кирпичей</t>
  </si>
  <si>
    <t>40</t>
  </si>
  <si>
    <t>Прокат готовый</t>
  </si>
  <si>
    <t>41</t>
  </si>
  <si>
    <t>Тракторы для сельского хозяйства прочие</t>
  </si>
  <si>
    <t>шт.</t>
  </si>
  <si>
    <t>42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</si>
  <si>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</si>
  <si>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 xml:space="preserve"> шт.</t>
  </si>
  <si>
    <t>43</t>
  </si>
  <si>
    <t>Холодильники и морозильники бытовые</t>
  </si>
  <si>
    <t xml:space="preserve">  шт.</t>
  </si>
  <si>
    <t>44</t>
  </si>
  <si>
    <t>Изделия ювелирные и подобные</t>
  </si>
  <si>
    <t>тыс. руб.</t>
  </si>
  <si>
    <t>45</t>
  </si>
  <si>
    <t>Автомобили грузовые (включая шасси)</t>
  </si>
  <si>
    <t>46</t>
  </si>
  <si>
    <t>Автомобили легковые</t>
  </si>
  <si>
    <t>47</t>
  </si>
  <si>
    <t>Электроэнергия</t>
  </si>
  <si>
    <t>Млн. кВт. ч.</t>
  </si>
  <si>
    <t>47.1</t>
  </si>
  <si>
    <t>произведенная атомными электростанциями</t>
  </si>
  <si>
    <t>47.2</t>
  </si>
  <si>
    <t>произведенная тепловыми электростанциями</t>
  </si>
  <si>
    <t>47.3</t>
  </si>
  <si>
    <t>произведенная гидроэлектростанциями</t>
  </si>
  <si>
    <t>…</t>
  </si>
  <si>
    <t>Другие виды продукции (указать какие)</t>
  </si>
  <si>
    <t>В натуральном выражении</t>
  </si>
  <si>
    <t>VI</t>
  </si>
  <si>
    <t>Потребительский рынок</t>
  </si>
  <si>
    <t>Оборот розничной торговли (без субъектов малого предпринимательства)</t>
  </si>
  <si>
    <t xml:space="preserve">Оборот розничной торговли к предыдущему году </t>
  </si>
  <si>
    <t>% в сопоставимых ценах</t>
  </si>
  <si>
    <t>Оборот общественного питания (без субъектов малого предпринимательства)</t>
  </si>
  <si>
    <t>Оборот общественного питания к предыдущему году</t>
  </si>
  <si>
    <t>Объем платных услуг населению (без субъектов малого предпринимательства)</t>
  </si>
  <si>
    <t>Объем платных услуг населению к предыдущему году</t>
  </si>
  <si>
    <t>VII</t>
  </si>
  <si>
    <t>Инвестиции</t>
  </si>
  <si>
    <t xml:space="preserve">Инвестиции в основной капитал, осуществляемые организациями, находящимися на территории муниципального образования </t>
  </si>
  <si>
    <t>Индекс физического объема инвестиций в основной капитал</t>
  </si>
  <si>
    <t>2.</t>
  </si>
  <si>
    <t xml:space="preserve">Распределение инвестиций в основной капитал по видам экономической деятельности, всего: </t>
  </si>
  <si>
    <t>2.1</t>
  </si>
  <si>
    <t>Сельское, лесное хозяйство, охота, рыболовство и рыбоводство (Раздел А)</t>
  </si>
  <si>
    <t>2.2</t>
  </si>
  <si>
    <t>Добыча полезных ископаемых (раздел В)</t>
  </si>
  <si>
    <t>2.3</t>
  </si>
  <si>
    <t>Обрабатывающие производства (раздел С)</t>
  </si>
  <si>
    <t>2.4</t>
  </si>
  <si>
    <t>Обеспечение электрической энергией, газом и паром; кондиционирование воздуха (раздел D)</t>
  </si>
  <si>
    <t>2.5</t>
  </si>
  <si>
    <t>Водоснабжение; водоотведение, организация сбора и утилизации отходов, деятельность по ликвидации загрязнений (раздел Е)</t>
  </si>
  <si>
    <t>2.6</t>
  </si>
  <si>
    <t>Строительство (раздел F)</t>
  </si>
  <si>
    <t>Другие виды экономической деятельности (указать какие)</t>
  </si>
  <si>
    <t xml:space="preserve">Инвестиции в основной капитал по источникам финансирования, всего: </t>
  </si>
  <si>
    <t>Собственные средства предприятий</t>
  </si>
  <si>
    <t>Привлеченные средства</t>
  </si>
  <si>
    <t>3.2.1</t>
  </si>
  <si>
    <t>Кредиты банков</t>
  </si>
  <si>
    <t>в том числе кредиты иностранных банков</t>
  </si>
  <si>
    <t>3.2.2</t>
  </si>
  <si>
    <t>Бюджетные средства</t>
  </si>
  <si>
    <t>3.2.2.1</t>
  </si>
  <si>
    <t>Из федерального бюджета</t>
  </si>
  <si>
    <t>3.2.2.2</t>
  </si>
  <si>
    <t>Из областного бюджета</t>
  </si>
  <si>
    <t>3.2.2.3</t>
  </si>
  <si>
    <t>Из бюджета муниципального образования</t>
  </si>
  <si>
    <t>3.2.3</t>
  </si>
  <si>
    <t>Из средств внебюджетных фондов</t>
  </si>
  <si>
    <t>3.2.4</t>
  </si>
  <si>
    <t>Прочие</t>
  </si>
  <si>
    <t>VIII</t>
  </si>
  <si>
    <t>Строительство</t>
  </si>
  <si>
    <t>Объем работ, выполненных по виду деятельности "Строительство" (раздел F)</t>
  </si>
  <si>
    <t>Введено в действие жилых домов на территории муниципального образования</t>
  </si>
  <si>
    <t xml:space="preserve">Кв. метров общей площади 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</si>
  <si>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</si>
  <si>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</si>
  <si>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</si>
  <si>
    <t xml:space="preserve">Введено в действие индивидуальных жилых домов на территории  муниципального образования </t>
  </si>
  <si>
    <t xml:space="preserve">Общая площадь жилых помещений, приходящаяся в среднем на одного жителя </t>
  </si>
  <si>
    <t>Кв. метров общей площади на 1 чел.</t>
  </si>
  <si>
    <t>X</t>
  </si>
  <si>
    <t>Транспорт</t>
  </si>
  <si>
    <t>Объем услуг организаций транспорта</t>
  </si>
  <si>
    <t>Протяженность автодорог общего пользования местного значения (на конец года)</t>
  </si>
  <si>
    <t>километр</t>
  </si>
  <si>
    <r>
      <t xml:space="preserve">Протяженность автодорог общего пользования местного значения с твердым покрытием, </t>
    </r>
    <r>
      <rPr>
        <sz val="10"/>
        <color theme="1"/>
        <rFont val="Arial"/>
        <family val="2"/>
        <charset val="204"/>
      </rPr>
      <t xml:space="preserve"> (на конец года)
</t>
    </r>
  </si>
  <si>
    <r>
      <t>Удельный вес автомобильных дорог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>с твердым покрытием в общей протяженности автомобильных дорог общего пользования</t>
    </r>
  </si>
  <si>
    <t>На конец года; %</t>
  </si>
  <si>
    <t>XI</t>
  </si>
  <si>
    <t xml:space="preserve">Бюджет муниципального образования </t>
  </si>
  <si>
    <t>Доходы бюджета муниципального образования, всего</t>
  </si>
  <si>
    <t xml:space="preserve"> Собственные (налоговые и неналоговые)</t>
  </si>
  <si>
    <t xml:space="preserve">   Налог на доходы физических лиц</t>
  </si>
  <si>
    <t xml:space="preserve">   Налоги на совокупный доход</t>
  </si>
  <si>
    <t>1.1.3.1</t>
  </si>
  <si>
    <t>единый налог, взимаемый в связи с применением упрощенной системы налогообложения</t>
  </si>
  <si>
    <t>1.1.3.2</t>
  </si>
  <si>
    <t>единый налог на вмененный доход для отдельных видов деятельности</t>
  </si>
  <si>
    <t>1.1.3.3</t>
  </si>
  <si>
    <t>единый сельскохозяйственный налог</t>
  </si>
  <si>
    <t>1.1.4</t>
  </si>
  <si>
    <t>налог на имущество,</t>
  </si>
  <si>
    <t>1.1.4.1</t>
  </si>
  <si>
    <t>налоги на имущество физ. лиц</t>
  </si>
  <si>
    <t>1.1.4.2</t>
  </si>
  <si>
    <t>земельный налог</t>
  </si>
  <si>
    <t>1.1.5</t>
  </si>
  <si>
    <t>Задолженность и перерасчеты по отмененным налогам, сборам и иным обязательным платежам</t>
  </si>
  <si>
    <t>1.1.6</t>
  </si>
  <si>
    <t>Доходы от использования имущества, находящегося в государственной и муниципальной собственности</t>
  </si>
  <si>
    <t>1.1.7</t>
  </si>
  <si>
    <t>Доходы от оказания платных услуг и компенсации затрат государства</t>
  </si>
  <si>
    <t>1.1.8</t>
  </si>
  <si>
    <t>Доходы от продажи материальных и нематериальных активов</t>
  </si>
  <si>
    <t>1.1.9</t>
  </si>
  <si>
    <t>Прочие неналоговые доходы</t>
  </si>
  <si>
    <t xml:space="preserve"> Безвозмездные поступления, всего</t>
  </si>
  <si>
    <t>Дотации бюджетам муниципальных образований</t>
  </si>
  <si>
    <t>Субсидии бюджетам муниципальных образований (межбюджетные субсидии)</t>
  </si>
  <si>
    <t>Субвенции бюджетам муниципальных образований</t>
  </si>
  <si>
    <t>1.2.4</t>
  </si>
  <si>
    <t>Иные межбюджетные трансферты</t>
  </si>
  <si>
    <t>Расходы бюджета муниципального образования, всего</t>
  </si>
  <si>
    <t>Общегосударственные расходы</t>
  </si>
  <si>
    <t>Расходы на национальную оборону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</si>
  <si>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</si>
  <si>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</si>
  <si>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</si>
  <si>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Образование</t>
  </si>
  <si>
    <t>2.7</t>
  </si>
  <si>
    <t>Расходы на Культуру и кинематографию</t>
  </si>
  <si>
    <t>2.8</t>
  </si>
  <si>
    <t xml:space="preserve">Расходы на Социальную политику </t>
  </si>
  <si>
    <t>2.9</t>
  </si>
  <si>
    <t>Расходы на физическую культуру и спорт</t>
  </si>
  <si>
    <t>2.10</t>
  </si>
  <si>
    <t>Прочие расходы</t>
  </si>
  <si>
    <t>Превышение доходов над расходами (+), или расходов над доходами (-)</t>
  </si>
  <si>
    <t>Муниципальный долг</t>
  </si>
  <si>
    <t>IX</t>
  </si>
  <si>
    <t>Развитие социальной сферы</t>
  </si>
  <si>
    <t>Ввод в действие объектов социально-культурной сферы за счет всех источников финансирования:</t>
  </si>
  <si>
    <t>дошкольные учреждения</t>
  </si>
  <si>
    <t>Ед.</t>
  </si>
  <si>
    <t>мест</t>
  </si>
  <si>
    <t>общеобразовательные школы</t>
  </si>
  <si>
    <t>больницы</t>
  </si>
  <si>
    <t>коек</t>
  </si>
  <si>
    <t>1.4</t>
  </si>
  <si>
    <t>амбулаторно-поликлинические учреждения</t>
  </si>
  <si>
    <t>посещений в смену</t>
  </si>
  <si>
    <t>1.5</t>
  </si>
  <si>
    <t>спортивные сооружения</t>
  </si>
  <si>
    <t>1.6</t>
  </si>
  <si>
    <t>другие объекты (указать какие)</t>
  </si>
  <si>
    <t>[1]Здесь и далее под индексом-дефлятором понимается отношение значения соответствующего показателя, исчисленного в фактически действовавших ценах, к значению показателя, исчисленному в постоянных ценах базисного периода – периода времени, с которым производится сравнение проектируемых или отчетных показателей.</t>
  </si>
  <si>
    <t>[2] Здесь и далее индекс производства указывается по соответствующим видам экономической деятельности, приводимым в предыдущей строке таблицы. Индекс производства - относительный показатель, характеризующий изменение масштабов производства в сравниваемых периодах, и исчисляемый как отношение объемов его производства в натурально-вещественном выражении в сравниваемых периодах.</t>
  </si>
  <si>
    <t>Основные показатели прогноза социально-экономического развития муниципального образования "Приморское городское поселение" Выборгского района Ленинградской области на 2019 год и плановый период 2020 и 2021 годов</t>
  </si>
  <si>
    <t>Транспорт и связь</t>
  </si>
  <si>
    <t>Образование</t>
  </si>
  <si>
    <t>Приложение 1 к прогнозу социально-экономического развития муниципального образования «Приморское городское поселение» Выборгского района Ленинградской области на очередной финансовый 2019 год и плановый период 2020 - 2021 годы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</si>
</sst>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0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0"/>
      <color rgb="FFC00000"/>
      <name val="Arial"/>
      <family val="2"/>
      <charset val="204"/>
    </font>
    <font>
      <sz val="10"/>
      <color rgb="FFFF0000"/>
      <name val="Arial"/>
      <family val="2"/>
      <charset val="204"/>
    </font>
    <font>
      <u/>
      <sz val="10"/>
      <name val="Arial"/>
      <family val="2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" fillId="0" borderId="0"/>
    <xf numFmtId="0" fontId="11" fillId="0" borderId="0"/>
  </cellStyleXfs>
  <cellXfs count="147">
    <xf numFmtId="0" fontId="0" fillId="0" borderId="0" xfId="0"/>
    <xf numFmtId="0" fontId="4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top" wrapText="1"/>
    </xf>
    <xf numFmtId="0" fontId="5" fillId="3" borderId="7" xfId="0" applyFont="1" applyFill="1" applyBorder="1" applyAlignment="1">
      <alignment horizontal="justify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164" fontId="5" fillId="3" borderId="7" xfId="0" applyNumberFormat="1" applyFont="1" applyFill="1" applyBorder="1" applyAlignment="1">
      <alignment horizontal="center" vertical="top" wrapText="1"/>
    </xf>
    <xf numFmtId="49" fontId="5" fillId="3" borderId="6" xfId="0" applyNumberFormat="1" applyFont="1" applyFill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164" fontId="5" fillId="0" borderId="7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center" vertical="center" wrapText="1"/>
    </xf>
    <xf numFmtId="0" fontId="0" fillId="3" borderId="0" xfId="0" applyFill="1"/>
    <xf numFmtId="0" fontId="5" fillId="3" borderId="6" xfId="0" applyFont="1" applyFill="1" applyBorder="1" applyAlignment="1">
      <alignment horizontal="justify" vertical="top" wrapText="1"/>
    </xf>
    <xf numFmtId="0" fontId="6" fillId="3" borderId="5" xfId="0" applyFont="1" applyFill="1" applyBorder="1" applyAlignment="1">
      <alignment horizontal="justify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justify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justify" vertical="top" wrapText="1"/>
    </xf>
    <xf numFmtId="49" fontId="6" fillId="3" borderId="6" xfId="0" applyNumberFormat="1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justify" vertical="top" wrapText="1"/>
    </xf>
    <xf numFmtId="164" fontId="6" fillId="3" borderId="7" xfId="0" applyNumberFormat="1" applyFont="1" applyFill="1" applyBorder="1" applyAlignment="1">
      <alignment horizontal="center" vertical="top" wrapText="1"/>
    </xf>
    <xf numFmtId="0" fontId="9" fillId="0" borderId="7" xfId="1" applyFont="1" applyBorder="1" applyAlignment="1" applyProtection="1">
      <alignment horizontal="justify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5" fillId="3" borderId="7" xfId="0" applyFont="1" applyFill="1" applyBorder="1" applyAlignment="1">
      <alignment horizontal="left" vertical="top" wrapText="1" indent="2"/>
    </xf>
    <xf numFmtId="0" fontId="11" fillId="3" borderId="5" xfId="2" applyFont="1" applyFill="1" applyBorder="1" applyAlignment="1" applyProtection="1">
      <alignment horizontal="left" vertical="center" wrapText="1" shrinkToFit="1"/>
    </xf>
    <xf numFmtId="0" fontId="11" fillId="3" borderId="5" xfId="2" applyFont="1" applyFill="1" applyBorder="1" applyAlignment="1" applyProtection="1">
      <alignment horizontal="center" vertical="center" wrapText="1"/>
    </xf>
    <xf numFmtId="0" fontId="11" fillId="3" borderId="9" xfId="2" applyFont="1" applyFill="1" applyBorder="1" applyAlignment="1" applyProtection="1">
      <alignment horizontal="left" vertical="center" wrapText="1" shrinkToFit="1"/>
    </xf>
    <xf numFmtId="0" fontId="11" fillId="3" borderId="10" xfId="2" applyFont="1" applyFill="1" applyBorder="1" applyAlignment="1" applyProtection="1">
      <alignment horizontal="center" vertical="center" wrapText="1"/>
    </xf>
    <xf numFmtId="0" fontId="11" fillId="3" borderId="12" xfId="2" applyFont="1" applyFill="1" applyBorder="1" applyAlignment="1" applyProtection="1">
      <alignment horizontal="left" vertical="center" wrapText="1" shrinkToFit="1"/>
    </xf>
    <xf numFmtId="0" fontId="11" fillId="3" borderId="13" xfId="2" applyFont="1" applyFill="1" applyBorder="1" applyAlignment="1" applyProtection="1">
      <alignment horizontal="center" vertical="center" wrapText="1"/>
    </xf>
    <xf numFmtId="0" fontId="11" fillId="3" borderId="14" xfId="2" applyFont="1" applyFill="1" applyBorder="1" applyAlignment="1" applyProtection="1">
      <alignment horizontal="left" vertical="center" wrapText="1" shrinkToFit="1"/>
    </xf>
    <xf numFmtId="0" fontId="11" fillId="3" borderId="15" xfId="2" applyFont="1" applyFill="1" applyBorder="1" applyAlignment="1" applyProtection="1">
      <alignment horizontal="center" vertical="center" wrapText="1"/>
    </xf>
    <xf numFmtId="0" fontId="11" fillId="3" borderId="11" xfId="2" applyFont="1" applyFill="1" applyBorder="1" applyAlignment="1" applyProtection="1">
      <alignment horizontal="left" vertical="center" wrapText="1" shrinkToFit="1"/>
    </xf>
    <xf numFmtId="0" fontId="11" fillId="3" borderId="8" xfId="2" applyFont="1" applyFill="1" applyBorder="1" applyAlignment="1" applyProtection="1">
      <alignment horizontal="center" vertical="center" wrapText="1"/>
    </xf>
    <xf numFmtId="0" fontId="11" fillId="3" borderId="5" xfId="2" applyFont="1" applyFill="1" applyBorder="1" applyAlignment="1" applyProtection="1">
      <alignment horizontal="left" vertical="top" wrapText="1" shrinkToFit="1"/>
    </xf>
    <xf numFmtId="0" fontId="11" fillId="3" borderId="12" xfId="2" applyFont="1" applyFill="1" applyBorder="1" applyAlignment="1" applyProtection="1">
      <alignment horizontal="left" vertical="top" wrapText="1" shrinkToFit="1"/>
    </xf>
    <xf numFmtId="0" fontId="11" fillId="3" borderId="4" xfId="2" applyFont="1" applyFill="1" applyBorder="1" applyAlignment="1" applyProtection="1">
      <alignment horizontal="center" vertical="center" wrapText="1"/>
    </xf>
    <xf numFmtId="0" fontId="11" fillId="3" borderId="5" xfId="2" applyFont="1" applyFill="1" applyBorder="1" applyAlignment="1">
      <alignment horizontal="left" vertical="center" wrapText="1" shrinkToFit="1"/>
    </xf>
    <xf numFmtId="0" fontId="11" fillId="3" borderId="6" xfId="2" applyFont="1" applyFill="1" applyBorder="1" applyAlignment="1" applyProtection="1">
      <alignment horizontal="center" vertical="center" wrapText="1"/>
    </xf>
    <xf numFmtId="0" fontId="11" fillId="3" borderId="12" xfId="2" applyFont="1" applyFill="1" applyBorder="1" applyAlignment="1">
      <alignment horizontal="left" vertical="center" wrapText="1" shrinkToFit="1"/>
    </xf>
    <xf numFmtId="0" fontId="11" fillId="3" borderId="14" xfId="2" applyFont="1" applyFill="1" applyBorder="1" applyAlignment="1">
      <alignment horizontal="left" vertical="center" wrapText="1" shrinkToFit="1"/>
    </xf>
    <xf numFmtId="0" fontId="11" fillId="3" borderId="1" xfId="2" applyFont="1" applyFill="1" applyBorder="1" applyAlignment="1" applyProtection="1">
      <alignment horizontal="left" vertical="center" wrapText="1" shrinkToFit="1"/>
    </xf>
    <xf numFmtId="49" fontId="6" fillId="3" borderId="5" xfId="0" applyNumberFormat="1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justify" vertical="top" wrapText="1"/>
    </xf>
    <xf numFmtId="49" fontId="6" fillId="3" borderId="8" xfId="0" applyNumberFormat="1" applyFont="1" applyFill="1" applyBorder="1" applyAlignment="1">
      <alignment horizontal="center" vertical="top" wrapText="1"/>
    </xf>
    <xf numFmtId="0" fontId="6" fillId="3" borderId="16" xfId="0" applyFont="1" applyFill="1" applyBorder="1" applyAlignment="1">
      <alignment horizontal="justify" vertical="top" wrapText="1"/>
    </xf>
    <xf numFmtId="49" fontId="5" fillId="0" borderId="5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justify" vertical="top" wrapText="1"/>
    </xf>
    <xf numFmtId="164" fontId="5" fillId="3" borderId="5" xfId="0" applyNumberFormat="1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 wrapText="1" indent="2"/>
    </xf>
    <xf numFmtId="0" fontId="5" fillId="0" borderId="7" xfId="0" applyFont="1" applyBorder="1" applyAlignment="1">
      <alignment horizontal="left" vertical="top" wrapText="1" indent="4"/>
    </xf>
    <xf numFmtId="0" fontId="5" fillId="0" borderId="6" xfId="0" applyFont="1" applyFill="1" applyBorder="1" applyAlignment="1">
      <alignment horizontal="justify" vertical="top" wrapText="1"/>
    </xf>
    <xf numFmtId="0" fontId="5" fillId="0" borderId="7" xfId="0" applyFont="1" applyFill="1" applyBorder="1" applyAlignment="1">
      <alignment horizontal="justify" vertical="top" wrapText="1"/>
    </xf>
    <xf numFmtId="164" fontId="5" fillId="0" borderId="7" xfId="0" applyNumberFormat="1" applyFont="1" applyFill="1" applyBorder="1" applyAlignment="1">
      <alignment horizontal="center" vertical="top" wrapText="1"/>
    </xf>
    <xf numFmtId="164" fontId="13" fillId="0" borderId="7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justify" vertical="top" wrapText="1"/>
    </xf>
    <xf numFmtId="164" fontId="13" fillId="0" borderId="5" xfId="0" applyNumberFormat="1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justify" vertical="top" wrapText="1"/>
    </xf>
    <xf numFmtId="0" fontId="5" fillId="3" borderId="5" xfId="0" applyFont="1" applyFill="1" applyBorder="1" applyAlignment="1">
      <alignment horizontal="justify" vertical="top" wrapText="1"/>
    </xf>
    <xf numFmtId="164" fontId="5" fillId="0" borderId="5" xfId="0" applyNumberFormat="1" applyFont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justify"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3" borderId="7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horizontal="center" vertical="top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165" fontId="6" fillId="3" borderId="7" xfId="0" applyNumberFormat="1" applyFont="1" applyFill="1" applyBorder="1" applyAlignment="1">
      <alignment horizontal="center" vertical="top" wrapText="1"/>
    </xf>
    <xf numFmtId="165" fontId="5" fillId="0" borderId="7" xfId="0" applyNumberFormat="1" applyFont="1" applyBorder="1" applyAlignment="1">
      <alignment horizontal="justify" vertical="center" wrapText="1"/>
    </xf>
    <xf numFmtId="164" fontId="5" fillId="3" borderId="7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top" wrapText="1"/>
    </xf>
    <xf numFmtId="165" fontId="5" fillId="3" borderId="5" xfId="0" applyNumberFormat="1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16" fillId="0" borderId="0" xfId="4" applyFont="1" applyFill="1" applyAlignment="1">
      <alignment wrapText="1"/>
    </xf>
    <xf numFmtId="0" fontId="16" fillId="0" borderId="18" xfId="4" applyFont="1" applyFill="1" applyBorder="1" applyAlignment="1">
      <alignment wrapText="1"/>
    </xf>
    <xf numFmtId="2" fontId="5" fillId="0" borderId="7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top" wrapText="1"/>
    </xf>
    <xf numFmtId="49" fontId="6" fillId="0" borderId="8" xfId="0" applyNumberFormat="1" applyFont="1" applyBorder="1" applyAlignment="1">
      <alignment horizontal="center" vertical="top" wrapText="1"/>
    </xf>
    <xf numFmtId="49" fontId="6" fillId="0" borderId="6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8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/>
    </xf>
    <xf numFmtId="49" fontId="5" fillId="0" borderId="8" xfId="0" applyNumberFormat="1" applyFont="1" applyBorder="1" applyAlignment="1">
      <alignment horizontal="center" vertical="top"/>
    </xf>
    <xf numFmtId="49" fontId="5" fillId="0" borderId="6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49" fontId="5" fillId="3" borderId="4" xfId="0" applyNumberFormat="1" applyFont="1" applyFill="1" applyBorder="1" applyAlignment="1">
      <alignment horizontal="center" vertical="top" wrapText="1"/>
    </xf>
    <xf numFmtId="49" fontId="5" fillId="3" borderId="6" xfId="0" applyNumberFormat="1" applyFont="1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9" fontId="6" fillId="3" borderId="4" xfId="0" applyNumberFormat="1" applyFont="1" applyFill="1" applyBorder="1" applyAlignment="1">
      <alignment horizontal="center" vertical="top" wrapText="1"/>
    </xf>
    <xf numFmtId="49" fontId="6" fillId="3" borderId="8" xfId="0" applyNumberFormat="1" applyFont="1" applyFill="1" applyBorder="1" applyAlignment="1">
      <alignment horizontal="center" vertical="top" wrapText="1"/>
    </xf>
    <xf numFmtId="49" fontId="6" fillId="3" borderId="6" xfId="0" applyNumberFormat="1" applyFont="1" applyFill="1" applyBorder="1" applyAlignment="1">
      <alignment horizontal="center" vertical="top" wrapText="1"/>
    </xf>
    <xf numFmtId="0" fontId="12" fillId="3" borderId="2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8" xfId="0" applyNumberFormat="1" applyFont="1" applyFill="1" applyBorder="1" applyAlignment="1">
      <alignment horizontal="center" vertical="top" wrapText="1"/>
    </xf>
    <xf numFmtId="49" fontId="5" fillId="0" borderId="6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justify" vertical="top" wrapText="1"/>
    </xf>
    <xf numFmtId="0" fontId="5" fillId="0" borderId="6" xfId="0" applyFont="1" applyFill="1" applyBorder="1" applyAlignment="1">
      <alignment horizontal="justify" vertical="top" wrapText="1"/>
    </xf>
    <xf numFmtId="164" fontId="5" fillId="0" borderId="4" xfId="0" applyNumberFormat="1" applyFont="1" applyFill="1" applyBorder="1" applyAlignment="1">
      <alignment horizontal="center" vertical="top" wrapText="1"/>
    </xf>
    <xf numFmtId="164" fontId="5" fillId="0" borderId="6" xfId="0" applyNumberFormat="1" applyFont="1" applyFill="1" applyBorder="1" applyAlignment="1">
      <alignment horizontal="center" vertical="top" wrapText="1"/>
    </xf>
    <xf numFmtId="164" fontId="5" fillId="3" borderId="4" xfId="0" applyNumberFormat="1" applyFont="1" applyFill="1" applyBorder="1" applyAlignment="1">
      <alignment horizontal="center" vertical="top" wrapText="1"/>
    </xf>
    <xf numFmtId="164" fontId="5" fillId="3" borderId="6" xfId="0" applyNumberFormat="1" applyFont="1" applyFill="1" applyBorder="1" applyAlignment="1">
      <alignment horizontal="center" vertical="top" wrapText="1"/>
    </xf>
    <xf numFmtId="0" fontId="16" fillId="0" borderId="0" xfId="4" applyFont="1" applyFill="1" applyAlignment="1">
      <alignment horizontal="right" wrapText="1"/>
    </xf>
    <xf numFmtId="0" fontId="16" fillId="0" borderId="18" xfId="4" applyFont="1" applyFill="1" applyBorder="1" applyAlignment="1">
      <alignment horizontal="right" vertical="top" wrapText="1"/>
    </xf>
    <xf numFmtId="0" fontId="15" fillId="0" borderId="0" xfId="1" applyFont="1" applyAlignment="1" applyProtection="1">
      <alignment horizontal="left" vertical="top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wrapText="1"/>
    </xf>
    <xf numFmtId="165" fontId="5" fillId="0" borderId="7" xfId="0" applyNumberFormat="1" applyFont="1" applyFill="1" applyBorder="1" applyAlignment="1">
      <alignment horizontal="center" vertical="center" wrapText="1"/>
    </xf>
  </cellXfs>
  <cellStyles count="5">
    <cellStyle name="Гиперссылка" xfId="1" builtinId="8"/>
    <cellStyle name="Обычный" xfId="0" builtinId="0"/>
    <cellStyle name="Обычный 2" xfId="2"/>
    <cellStyle name="Обычный 3" xfId="3"/>
    <cellStyle name="Обычный_Б1Итог-Р-итог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7"/>
  <sheetViews>
    <sheetView tabSelected="1" showWhiteSpace="0" view="pageBreakPreview" topLeftCell="A244" zoomScale="120" zoomScaleSheetLayoutView="120" zoomScalePageLayoutView="120" workbookViewId="0">
      <selection activeCell="F259" sqref="F259"/>
    </sheetView>
  </sheetViews>
  <sheetFormatPr defaultRowHeight="15"/>
  <cols>
    <col min="1" max="1" width="8" style="74" customWidth="1"/>
    <col min="2" max="2" width="68.5703125" customWidth="1"/>
    <col min="3" max="3" width="39.140625" customWidth="1"/>
    <col min="4" max="4" width="12.5703125" customWidth="1"/>
    <col min="5" max="5" width="13.140625" customWidth="1"/>
    <col min="6" max="6" width="12.28515625" customWidth="1"/>
    <col min="7" max="7" width="12.42578125" customWidth="1"/>
    <col min="8" max="8" width="14.42578125" customWidth="1"/>
    <col min="9" max="9" width="49.140625" customWidth="1"/>
  </cols>
  <sheetData>
    <row r="1" spans="1:11" ht="80.25" customHeight="1" thickBot="1">
      <c r="D1" s="95"/>
      <c r="E1" s="141" t="s">
        <v>382</v>
      </c>
      <c r="F1" s="141"/>
      <c r="G1" s="141"/>
      <c r="H1" s="141"/>
      <c r="I1" s="94"/>
      <c r="J1" s="140"/>
      <c r="K1" s="140"/>
    </row>
    <row r="2" spans="1:11" ht="41.25" customHeight="1" thickBot="1">
      <c r="A2" s="100" t="s">
        <v>379</v>
      </c>
      <c r="B2" s="101"/>
      <c r="C2" s="101"/>
      <c r="D2" s="101"/>
      <c r="E2" s="101"/>
      <c r="F2" s="101"/>
      <c r="G2" s="101"/>
      <c r="H2" s="102"/>
    </row>
    <row r="3" spans="1:11" ht="23.25" customHeight="1" thickBot="1">
      <c r="A3" s="103" t="s">
        <v>0</v>
      </c>
      <c r="B3" s="103" t="s">
        <v>1</v>
      </c>
      <c r="C3" s="103" t="s">
        <v>2</v>
      </c>
      <c r="D3" s="1" t="s">
        <v>3</v>
      </c>
      <c r="E3" s="1" t="s">
        <v>4</v>
      </c>
      <c r="F3" s="105" t="s">
        <v>5</v>
      </c>
      <c r="G3" s="106"/>
      <c r="H3" s="107"/>
    </row>
    <row r="4" spans="1:11" ht="21" customHeight="1" thickBot="1">
      <c r="A4" s="104"/>
      <c r="B4" s="104"/>
      <c r="C4" s="104"/>
      <c r="D4" s="2">
        <v>2017</v>
      </c>
      <c r="E4" s="3">
        <v>2018</v>
      </c>
      <c r="F4" s="2">
        <v>2019</v>
      </c>
      <c r="G4" s="2">
        <v>2020</v>
      </c>
      <c r="H4" s="2">
        <v>2021</v>
      </c>
    </row>
    <row r="5" spans="1:11" ht="29.1" customHeight="1" thickBot="1">
      <c r="A5" s="93" t="s">
        <v>6</v>
      </c>
      <c r="B5" s="105" t="s">
        <v>7</v>
      </c>
      <c r="C5" s="108"/>
      <c r="D5" s="108"/>
      <c r="E5" s="108"/>
      <c r="F5" s="108"/>
      <c r="G5" s="108"/>
      <c r="H5" s="109"/>
    </row>
    <row r="6" spans="1:11" ht="15.95" customHeight="1" thickBot="1">
      <c r="A6" s="110">
        <v>1</v>
      </c>
      <c r="B6" s="4" t="s">
        <v>8</v>
      </c>
      <c r="C6" s="4" t="s">
        <v>9</v>
      </c>
      <c r="D6" s="16">
        <v>13704</v>
      </c>
      <c r="E6" s="16">
        <v>13626</v>
      </c>
      <c r="F6" s="16">
        <f>E6+E13-E14+E15</f>
        <v>13520</v>
      </c>
      <c r="G6" s="16">
        <f>F6+F13-F14+F15</f>
        <v>13451</v>
      </c>
      <c r="H6" s="16">
        <f>G6+G13-G14+G15</f>
        <v>13383</v>
      </c>
    </row>
    <row r="7" spans="1:11" ht="15.95" customHeight="1" thickBot="1">
      <c r="A7" s="111"/>
      <c r="B7" s="4" t="s">
        <v>10</v>
      </c>
      <c r="C7" s="7" t="s">
        <v>11</v>
      </c>
      <c r="D7" s="16"/>
      <c r="E7" s="85">
        <f>E6/D6*100</f>
        <v>99.430823117338008</v>
      </c>
      <c r="F7" s="85">
        <f>F6/E6*100</f>
        <v>99.222075444004105</v>
      </c>
      <c r="G7" s="85">
        <f>G6/F6*100</f>
        <v>99.489644970414204</v>
      </c>
      <c r="H7" s="85">
        <f>H6/G6*100</f>
        <v>99.494461378336183</v>
      </c>
    </row>
    <row r="8" spans="1:11" ht="15.95" customHeight="1" thickBot="1">
      <c r="A8" s="110" t="s">
        <v>12</v>
      </c>
      <c r="B8" s="4" t="s">
        <v>13</v>
      </c>
      <c r="C8" s="7" t="s">
        <v>9</v>
      </c>
      <c r="D8" s="16">
        <v>5681</v>
      </c>
      <c r="E8" s="16">
        <v>5664</v>
      </c>
      <c r="F8" s="16">
        <v>5632</v>
      </c>
      <c r="G8" s="16">
        <v>5604</v>
      </c>
      <c r="H8" s="16">
        <v>5576</v>
      </c>
    </row>
    <row r="9" spans="1:11" ht="15.95" customHeight="1" thickBot="1">
      <c r="A9" s="111"/>
      <c r="B9" s="4" t="s">
        <v>10</v>
      </c>
      <c r="C9" s="7" t="s">
        <v>11</v>
      </c>
      <c r="D9" s="85"/>
      <c r="E9" s="85">
        <f>E8/D8*100</f>
        <v>99.70075690899489</v>
      </c>
      <c r="F9" s="85">
        <f>F8/E8*100</f>
        <v>99.435028248587571</v>
      </c>
      <c r="G9" s="85">
        <f>G8/F8*100</f>
        <v>99.502840909090907</v>
      </c>
      <c r="H9" s="85">
        <f>H8/G8*100</f>
        <v>99.500356887937187</v>
      </c>
    </row>
    <row r="10" spans="1:11" ht="15.95" customHeight="1" thickBot="1">
      <c r="A10" s="110" t="s">
        <v>14</v>
      </c>
      <c r="B10" s="4" t="s">
        <v>15</v>
      </c>
      <c r="C10" s="7" t="s">
        <v>9</v>
      </c>
      <c r="D10" s="16">
        <f>D6-D8</f>
        <v>8023</v>
      </c>
      <c r="E10" s="16">
        <f>E6-E8</f>
        <v>7962</v>
      </c>
      <c r="F10" s="16">
        <f>F6-F8</f>
        <v>7888</v>
      </c>
      <c r="G10" s="16">
        <f>G6-G8</f>
        <v>7847</v>
      </c>
      <c r="H10" s="16">
        <f>H6-H8</f>
        <v>7807</v>
      </c>
    </row>
    <row r="11" spans="1:11" ht="15.95" customHeight="1" thickBot="1">
      <c r="A11" s="111"/>
      <c r="B11" s="4" t="s">
        <v>16</v>
      </c>
      <c r="C11" s="7" t="s">
        <v>11</v>
      </c>
      <c r="D11" s="16"/>
      <c r="E11" s="85">
        <f>E10/D10*100</f>
        <v>99.2396859030288</v>
      </c>
      <c r="F11" s="85">
        <f>F10/E10*100</f>
        <v>99.07058528008038</v>
      </c>
      <c r="G11" s="85">
        <f>G10/F10*100</f>
        <v>99.480223123732245</v>
      </c>
      <c r="H11" s="85">
        <f>H10/G10*100</f>
        <v>99.490251051357205</v>
      </c>
    </row>
    <row r="12" spans="1:11" ht="15.95" customHeight="1" thickBot="1">
      <c r="A12" s="9" t="s">
        <v>17</v>
      </c>
      <c r="B12" s="5" t="s">
        <v>18</v>
      </c>
      <c r="C12" s="6" t="s">
        <v>9</v>
      </c>
      <c r="D12" s="16">
        <f>(D6+E6)/2</f>
        <v>13665</v>
      </c>
      <c r="E12" s="16">
        <f>(E6+F6)/2</f>
        <v>13573</v>
      </c>
      <c r="F12" s="16">
        <f>(F6+G6)/2</f>
        <v>13485.5</v>
      </c>
      <c r="G12" s="16">
        <f>(G6+H6)/2</f>
        <v>13417</v>
      </c>
      <c r="H12" s="16">
        <f>(H6+(H6+H13-H14+H15))/2</f>
        <v>13348</v>
      </c>
    </row>
    <row r="13" spans="1:11" ht="15.95" customHeight="1" thickBot="1">
      <c r="A13" s="10">
        <v>2</v>
      </c>
      <c r="B13" s="4" t="s">
        <v>19</v>
      </c>
      <c r="C13" s="7" t="s">
        <v>9</v>
      </c>
      <c r="D13" s="2">
        <v>72</v>
      </c>
      <c r="E13" s="2">
        <v>78</v>
      </c>
      <c r="F13" s="2">
        <v>80</v>
      </c>
      <c r="G13" s="2">
        <v>82</v>
      </c>
      <c r="H13" s="2">
        <v>80</v>
      </c>
    </row>
    <row r="14" spans="1:11" ht="15.95" customHeight="1" thickBot="1">
      <c r="A14" s="10">
        <v>3</v>
      </c>
      <c r="B14" s="4" t="s">
        <v>20</v>
      </c>
      <c r="C14" s="7" t="s">
        <v>9</v>
      </c>
      <c r="D14" s="2">
        <v>167</v>
      </c>
      <c r="E14" s="2">
        <v>165</v>
      </c>
      <c r="F14" s="2">
        <v>169</v>
      </c>
      <c r="G14" s="2">
        <v>170</v>
      </c>
      <c r="H14" s="2">
        <v>170</v>
      </c>
    </row>
    <row r="15" spans="1:11" ht="15.95" customHeight="1" thickBot="1">
      <c r="A15" s="10">
        <v>4</v>
      </c>
      <c r="B15" s="4" t="s">
        <v>21</v>
      </c>
      <c r="C15" s="7" t="s">
        <v>9</v>
      </c>
      <c r="D15" s="2">
        <v>35</v>
      </c>
      <c r="E15" s="2">
        <v>-19</v>
      </c>
      <c r="F15" s="2">
        <v>20</v>
      </c>
      <c r="G15" s="2">
        <v>20</v>
      </c>
      <c r="H15" s="2">
        <v>20</v>
      </c>
    </row>
    <row r="16" spans="1:11" ht="15.95" customHeight="1" thickBot="1">
      <c r="A16" s="10">
        <v>5</v>
      </c>
      <c r="B16" s="4" t="s">
        <v>22</v>
      </c>
      <c r="C16" s="7" t="s">
        <v>23</v>
      </c>
      <c r="D16" s="86">
        <f>SUM(D13/D6*1000)</f>
        <v>5.2539404553415059</v>
      </c>
      <c r="E16" s="86">
        <f>E13/E12*1000</f>
        <v>5.7467030133352974</v>
      </c>
      <c r="F16" s="86">
        <f>F13/F12*1000</f>
        <v>5.9322976530347411</v>
      </c>
      <c r="G16" s="86">
        <f>G13/G12*1000</f>
        <v>6.1116494000149064</v>
      </c>
      <c r="H16" s="86">
        <f>H13/H12*1000</f>
        <v>5.9934072520227755</v>
      </c>
    </row>
    <row r="17" spans="1:8" ht="15.95" customHeight="1" thickBot="1">
      <c r="A17" s="10">
        <v>6</v>
      </c>
      <c r="B17" s="4" t="s">
        <v>24</v>
      </c>
      <c r="C17" s="7" t="s">
        <v>23</v>
      </c>
      <c r="D17" s="86">
        <f>SUM(D14/D6*1000)</f>
        <v>12.18622300058377</v>
      </c>
      <c r="E17" s="86">
        <v>12.1</v>
      </c>
      <c r="F17" s="86">
        <f>F14/F12*1000</f>
        <v>12.531978792035892</v>
      </c>
      <c r="G17" s="86">
        <f>G14/G12*1000</f>
        <v>12.67049265856749</v>
      </c>
      <c r="H17" s="86">
        <f>H14/H12*1000</f>
        <v>12.735990410548396</v>
      </c>
    </row>
    <row r="18" spans="1:8" ht="15.95" customHeight="1" thickBot="1">
      <c r="A18" s="10">
        <v>7</v>
      </c>
      <c r="B18" s="4" t="s">
        <v>25</v>
      </c>
      <c r="C18" s="7" t="s">
        <v>23</v>
      </c>
      <c r="D18" s="86">
        <f>SUM(D13-D14)/D6*1000</f>
        <v>-6.9322825452422654</v>
      </c>
      <c r="E18" s="86">
        <f t="shared" ref="E18:H18" si="0">E16-E17</f>
        <v>-6.3532969866647022</v>
      </c>
      <c r="F18" s="86">
        <f t="shared" si="0"/>
        <v>-6.5996811390011505</v>
      </c>
      <c r="G18" s="86">
        <f t="shared" si="0"/>
        <v>-6.5588432585525833</v>
      </c>
      <c r="H18" s="86">
        <f t="shared" si="0"/>
        <v>-6.7425831585256208</v>
      </c>
    </row>
    <row r="19" spans="1:8" ht="15.95" customHeight="1" thickBot="1">
      <c r="A19" s="10">
        <v>8</v>
      </c>
      <c r="B19" s="4" t="s">
        <v>26</v>
      </c>
      <c r="C19" s="7" t="s">
        <v>23</v>
      </c>
      <c r="D19" s="86">
        <f>SUM(D15/D6*1000)</f>
        <v>2.5539988324576766</v>
      </c>
      <c r="E19" s="86">
        <f>E15/E12*1000</f>
        <v>-1.3998379135047521</v>
      </c>
      <c r="F19" s="86">
        <f>F15/F12*1000</f>
        <v>1.4830744132586853</v>
      </c>
      <c r="G19" s="86">
        <f>G15/G12*1000</f>
        <v>1.4906461951255869</v>
      </c>
      <c r="H19" s="86">
        <f>H15/H12*1000</f>
        <v>1.4983518130056939</v>
      </c>
    </row>
    <row r="20" spans="1:8" ht="29.1" customHeight="1" thickBot="1">
      <c r="A20" s="93" t="s">
        <v>27</v>
      </c>
      <c r="B20" s="105" t="s">
        <v>28</v>
      </c>
      <c r="C20" s="108"/>
      <c r="D20" s="108"/>
      <c r="E20" s="108"/>
      <c r="F20" s="108"/>
      <c r="G20" s="108"/>
      <c r="H20" s="109"/>
    </row>
    <row r="21" spans="1:8" ht="15.95" customHeight="1" thickBot="1">
      <c r="A21" s="10">
        <v>1</v>
      </c>
      <c r="B21" s="13" t="s">
        <v>29</v>
      </c>
      <c r="C21" s="2" t="s">
        <v>9</v>
      </c>
      <c r="D21" s="2">
        <v>2700</v>
      </c>
      <c r="E21" s="2">
        <v>2700</v>
      </c>
      <c r="F21" s="2">
        <v>2700</v>
      </c>
      <c r="G21" s="2">
        <v>2700</v>
      </c>
      <c r="H21" s="2">
        <v>2700</v>
      </c>
    </row>
    <row r="22" spans="1:8" ht="15.95" customHeight="1" thickBot="1">
      <c r="A22" s="10" t="s">
        <v>30</v>
      </c>
      <c r="B22" s="14" t="s">
        <v>31</v>
      </c>
      <c r="C22" s="2" t="s">
        <v>11</v>
      </c>
      <c r="D22" s="2">
        <v>0.31</v>
      </c>
      <c r="E22" s="96">
        <v>0.31</v>
      </c>
      <c r="F22" s="2">
        <v>0.3</v>
      </c>
      <c r="G22" s="2">
        <v>0.25</v>
      </c>
      <c r="H22" s="2">
        <v>0.25</v>
      </c>
    </row>
    <row r="23" spans="1:8" ht="27.75" customHeight="1" thickBot="1">
      <c r="A23" s="10" t="s">
        <v>32</v>
      </c>
      <c r="B23" s="14" t="s">
        <v>33</v>
      </c>
      <c r="C23" s="2" t="s">
        <v>9</v>
      </c>
      <c r="D23" s="2">
        <v>25</v>
      </c>
      <c r="E23" s="2">
        <v>22</v>
      </c>
      <c r="F23" s="2">
        <v>22</v>
      </c>
      <c r="G23" s="2">
        <v>20</v>
      </c>
      <c r="H23" s="2">
        <v>20</v>
      </c>
    </row>
    <row r="24" spans="1:8" ht="27.75" customHeight="1" thickBot="1">
      <c r="A24" s="10" t="s">
        <v>34</v>
      </c>
      <c r="B24" s="14" t="s">
        <v>35</v>
      </c>
      <c r="C24" s="2" t="s">
        <v>36</v>
      </c>
      <c r="D24" s="2">
        <v>726</v>
      </c>
      <c r="E24" s="2">
        <v>732</v>
      </c>
      <c r="F24" s="2">
        <v>730</v>
      </c>
      <c r="G24" s="2">
        <v>730</v>
      </c>
      <c r="H24" s="2">
        <v>730</v>
      </c>
    </row>
    <row r="25" spans="1:8" s="17" customFormat="1" ht="15.95" customHeight="1" thickBot="1">
      <c r="A25" s="9" t="s">
        <v>37</v>
      </c>
      <c r="B25" s="15" t="s">
        <v>38</v>
      </c>
      <c r="C25" s="16" t="s">
        <v>36</v>
      </c>
      <c r="D25" s="16">
        <v>10</v>
      </c>
      <c r="E25" s="16">
        <v>10</v>
      </c>
      <c r="F25" s="16">
        <v>10</v>
      </c>
      <c r="G25" s="16">
        <v>10</v>
      </c>
      <c r="H25" s="16">
        <v>10</v>
      </c>
    </row>
    <row r="26" spans="1:8" s="17" customFormat="1" ht="15.95" customHeight="1" thickBot="1">
      <c r="A26" s="9" t="s">
        <v>39</v>
      </c>
      <c r="B26" s="18" t="s">
        <v>40</v>
      </c>
      <c r="C26" s="16" t="s">
        <v>36</v>
      </c>
      <c r="D26" s="16"/>
      <c r="E26" s="16"/>
      <c r="F26" s="16"/>
      <c r="G26" s="16"/>
      <c r="H26" s="16"/>
    </row>
    <row r="27" spans="1:8" s="17" customFormat="1" ht="15.95" customHeight="1" thickBot="1">
      <c r="A27" s="9" t="s">
        <v>41</v>
      </c>
      <c r="B27" s="18" t="s">
        <v>42</v>
      </c>
      <c r="C27" s="16" t="s">
        <v>36</v>
      </c>
      <c r="D27" s="16"/>
      <c r="E27" s="16"/>
      <c r="F27" s="16"/>
      <c r="G27" s="16"/>
      <c r="H27" s="16"/>
    </row>
    <row r="28" spans="1:8" s="17" customFormat="1" ht="28.5" customHeight="1" thickBot="1">
      <c r="A28" s="9" t="s">
        <v>43</v>
      </c>
      <c r="B28" s="19" t="s">
        <v>44</v>
      </c>
      <c r="C28" s="20" t="s">
        <v>9</v>
      </c>
      <c r="D28" s="20">
        <v>2640</v>
      </c>
      <c r="E28" s="20">
        <v>2791</v>
      </c>
      <c r="F28" s="20">
        <v>2790</v>
      </c>
      <c r="G28" s="20">
        <v>2790</v>
      </c>
      <c r="H28" s="20">
        <v>2790</v>
      </c>
    </row>
    <row r="29" spans="1:8" s="17" customFormat="1" ht="31.5" customHeight="1" thickBot="1">
      <c r="A29" s="9" t="s">
        <v>45</v>
      </c>
      <c r="B29" s="21" t="s">
        <v>46</v>
      </c>
      <c r="C29" s="22" t="s">
        <v>47</v>
      </c>
      <c r="D29" s="81">
        <v>61669</v>
      </c>
      <c r="E29" s="81">
        <v>71379.3</v>
      </c>
      <c r="F29" s="81">
        <v>72896</v>
      </c>
      <c r="G29" s="81">
        <v>74963</v>
      </c>
      <c r="H29" s="81">
        <v>75978</v>
      </c>
    </row>
    <row r="30" spans="1:8" s="17" customFormat="1" ht="33" customHeight="1" thickBot="1">
      <c r="A30" s="24" t="s">
        <v>48</v>
      </c>
      <c r="B30" s="21" t="s">
        <v>49</v>
      </c>
      <c r="C30" s="22" t="s">
        <v>50</v>
      </c>
      <c r="D30" s="82">
        <f>D29*D28*12/1000</f>
        <v>1953673.92</v>
      </c>
      <c r="E30" s="82">
        <f>E29*E28*12/1000</f>
        <v>2390635.5156000005</v>
      </c>
      <c r="F30" s="82">
        <f>F29*F28*12/1000</f>
        <v>2440558.08</v>
      </c>
      <c r="G30" s="82">
        <f t="shared" ref="G30:H30" si="1">G29*G28*12/1000</f>
        <v>2509761.2400000002</v>
      </c>
      <c r="H30" s="82">
        <f t="shared" si="1"/>
        <v>2543743.44</v>
      </c>
    </row>
    <row r="31" spans="1:8" ht="18" customHeight="1" thickBot="1">
      <c r="A31" s="103" t="s">
        <v>0</v>
      </c>
      <c r="B31" s="103" t="s">
        <v>1</v>
      </c>
      <c r="C31" s="103" t="s">
        <v>2</v>
      </c>
      <c r="D31" s="1" t="s">
        <v>3</v>
      </c>
      <c r="E31" s="1" t="s">
        <v>4</v>
      </c>
      <c r="F31" s="105" t="s">
        <v>5</v>
      </c>
      <c r="G31" s="106"/>
      <c r="H31" s="107"/>
    </row>
    <row r="32" spans="1:8" ht="18.75" customHeight="1" thickBot="1">
      <c r="A32" s="104"/>
      <c r="B32" s="104"/>
      <c r="C32" s="104"/>
      <c r="D32" s="2">
        <v>2017</v>
      </c>
      <c r="E32" s="3">
        <v>2018</v>
      </c>
      <c r="F32" s="2">
        <v>2019</v>
      </c>
      <c r="G32" s="2">
        <v>2020</v>
      </c>
      <c r="H32" s="2">
        <v>2021</v>
      </c>
    </row>
    <row r="33" spans="1:9" ht="29.1" customHeight="1" thickBot="1">
      <c r="A33" s="93" t="s">
        <v>51</v>
      </c>
      <c r="B33" s="105" t="s">
        <v>52</v>
      </c>
      <c r="C33" s="108"/>
      <c r="D33" s="108"/>
      <c r="E33" s="108"/>
      <c r="F33" s="108"/>
      <c r="G33" s="108"/>
      <c r="H33" s="109"/>
    </row>
    <row r="34" spans="1:9" ht="28.5" customHeight="1" thickBot="1">
      <c r="A34" s="97">
        <v>1</v>
      </c>
      <c r="B34" s="25" t="s">
        <v>53</v>
      </c>
      <c r="C34" s="23" t="s">
        <v>50</v>
      </c>
      <c r="D34" s="83">
        <v>13796216</v>
      </c>
      <c r="E34" s="83">
        <v>21563123</v>
      </c>
      <c r="F34" s="83">
        <f>E34*1.025</f>
        <v>22102201.074999999</v>
      </c>
      <c r="G34" s="83">
        <f>F34*1.021</f>
        <v>22566347.297574997</v>
      </c>
      <c r="H34" s="83">
        <f>G34*1.026</f>
        <v>23153072.327311948</v>
      </c>
    </row>
    <row r="35" spans="1:9" ht="13.5" customHeight="1" thickBot="1">
      <c r="A35" s="98"/>
      <c r="B35" s="25" t="s">
        <v>54</v>
      </c>
      <c r="C35" s="23" t="s">
        <v>55</v>
      </c>
      <c r="D35" s="26">
        <v>102.1</v>
      </c>
      <c r="E35" s="26">
        <v>102.5</v>
      </c>
      <c r="F35" s="26">
        <v>102.1</v>
      </c>
      <c r="G35" s="26">
        <v>102.6</v>
      </c>
      <c r="H35" s="26">
        <v>102.9</v>
      </c>
    </row>
    <row r="36" spans="1:9" ht="15" customHeight="1" thickBot="1">
      <c r="A36" s="99"/>
      <c r="B36" s="27" t="s">
        <v>56</v>
      </c>
      <c r="C36" s="23" t="s">
        <v>57</v>
      </c>
      <c r="D36" s="26">
        <v>108.4</v>
      </c>
      <c r="E36" s="26">
        <v>109</v>
      </c>
      <c r="F36" s="26">
        <v>103.3</v>
      </c>
      <c r="G36" s="26">
        <v>102.9</v>
      </c>
      <c r="H36" s="26">
        <v>103</v>
      </c>
    </row>
    <row r="37" spans="1:9" ht="39.75" customHeight="1" thickBot="1">
      <c r="A37" s="97" t="s">
        <v>30</v>
      </c>
      <c r="B37" s="25" t="s">
        <v>58</v>
      </c>
      <c r="C37" s="23" t="s">
        <v>59</v>
      </c>
      <c r="D37" s="26"/>
      <c r="E37" s="26">
        <f>D37*E38*E39/10000</f>
        <v>0</v>
      </c>
      <c r="F37" s="26">
        <f>E37*F38*F39/10000</f>
        <v>0</v>
      </c>
      <c r="G37" s="26">
        <f>F37*G38*G39/10000</f>
        <v>0</v>
      </c>
      <c r="H37" s="26">
        <f>G37*H38*H39/10000</f>
        <v>0</v>
      </c>
    </row>
    <row r="38" spans="1:9" ht="18.75" customHeight="1" thickBot="1">
      <c r="A38" s="98"/>
      <c r="B38" s="27" t="s">
        <v>60</v>
      </c>
      <c r="C38" s="23" t="s">
        <v>55</v>
      </c>
      <c r="D38" s="26"/>
      <c r="E38" s="26"/>
      <c r="F38" s="26"/>
      <c r="G38" s="26"/>
      <c r="H38" s="26"/>
      <c r="I38" s="17"/>
    </row>
    <row r="39" spans="1:9" ht="12.75" customHeight="1" thickBot="1">
      <c r="A39" s="99"/>
      <c r="B39" s="25" t="s">
        <v>61</v>
      </c>
      <c r="C39" s="23" t="s">
        <v>57</v>
      </c>
      <c r="D39" s="26"/>
      <c r="E39" s="26"/>
      <c r="F39" s="26"/>
      <c r="G39" s="26"/>
      <c r="H39" s="26"/>
    </row>
    <row r="40" spans="1:9" ht="39" customHeight="1" thickBot="1">
      <c r="A40" s="115">
        <v>3</v>
      </c>
      <c r="B40" s="25" t="s">
        <v>62</v>
      </c>
      <c r="C40" s="23" t="s">
        <v>59</v>
      </c>
      <c r="D40" s="26"/>
      <c r="E40" s="26">
        <f t="shared" ref="E40:H40" si="2">E44+E53+E56+E59+E62+E65+E68+E71+E74+E77+E80+E83+E86+E89+E47+E50+E92+E95+E98+E101+E104+E107+E110+E113</f>
        <v>0</v>
      </c>
      <c r="F40" s="26">
        <f t="shared" si="2"/>
        <v>0</v>
      </c>
      <c r="G40" s="26">
        <f t="shared" si="2"/>
        <v>0</v>
      </c>
      <c r="H40" s="26">
        <f t="shared" si="2"/>
        <v>0</v>
      </c>
    </row>
    <row r="41" spans="1:9" ht="12.95" customHeight="1" thickBot="1">
      <c r="A41" s="116"/>
      <c r="B41" s="25" t="s">
        <v>63</v>
      </c>
      <c r="C41" s="23" t="s">
        <v>55</v>
      </c>
      <c r="D41" s="26"/>
      <c r="E41" s="26"/>
      <c r="F41" s="26"/>
      <c r="G41" s="26"/>
      <c r="H41" s="26"/>
    </row>
    <row r="42" spans="1:9" ht="12.95" customHeight="1" thickBot="1">
      <c r="A42" s="117"/>
      <c r="B42" s="25" t="s">
        <v>61</v>
      </c>
      <c r="C42" s="23" t="s">
        <v>57</v>
      </c>
      <c r="D42" s="26"/>
      <c r="E42" s="26"/>
      <c r="F42" s="26"/>
      <c r="G42" s="26"/>
      <c r="H42" s="26"/>
    </row>
    <row r="43" spans="1:9" ht="12.75" customHeight="1" thickBot="1">
      <c r="A43" s="10"/>
      <c r="B43" s="118" t="s">
        <v>64</v>
      </c>
      <c r="C43" s="119"/>
      <c r="D43" s="119"/>
      <c r="E43" s="119"/>
      <c r="F43" s="119"/>
      <c r="G43" s="119"/>
      <c r="H43" s="120"/>
    </row>
    <row r="44" spans="1:9" ht="15.75" customHeight="1" thickBot="1">
      <c r="A44" s="112" t="s">
        <v>65</v>
      </c>
      <c r="B44" s="25" t="s">
        <v>66</v>
      </c>
      <c r="C44" s="25" t="s">
        <v>59</v>
      </c>
      <c r="D44" s="28"/>
      <c r="E44" s="26">
        <f>D44*E45*E46/10000</f>
        <v>0</v>
      </c>
      <c r="F44" s="26">
        <f>E44*F45*F46/10000</f>
        <v>0</v>
      </c>
      <c r="G44" s="26">
        <f>F44*G45*G46/10000</f>
        <v>0</v>
      </c>
      <c r="H44" s="26">
        <f>G44*H45*H46/10000</f>
        <v>0</v>
      </c>
    </row>
    <row r="45" spans="1:9" ht="12.95" customHeight="1" thickBot="1">
      <c r="A45" s="113"/>
      <c r="B45" s="25" t="s">
        <v>63</v>
      </c>
      <c r="C45" s="25" t="s">
        <v>55</v>
      </c>
      <c r="D45" s="26"/>
      <c r="E45" s="26"/>
      <c r="F45" s="26"/>
      <c r="G45" s="26"/>
      <c r="H45" s="26"/>
    </row>
    <row r="46" spans="1:9" ht="12.95" customHeight="1" thickBot="1">
      <c r="A46" s="114"/>
      <c r="B46" s="25" t="s">
        <v>61</v>
      </c>
      <c r="C46" s="25" t="s">
        <v>57</v>
      </c>
      <c r="D46" s="26"/>
      <c r="E46" s="26"/>
      <c r="F46" s="26"/>
      <c r="G46" s="26"/>
      <c r="H46" s="26"/>
    </row>
    <row r="47" spans="1:9" ht="18.75" customHeight="1" thickBot="1">
      <c r="A47" s="112" t="s">
        <v>67</v>
      </c>
      <c r="B47" s="25" t="s">
        <v>68</v>
      </c>
      <c r="C47" s="25" t="s">
        <v>59</v>
      </c>
      <c r="D47" s="26"/>
      <c r="E47" s="26">
        <f>D47*E48*E49/10000</f>
        <v>0</v>
      </c>
      <c r="F47" s="26">
        <f>E47*F48*F49/10000</f>
        <v>0</v>
      </c>
      <c r="G47" s="26">
        <f>F47*G48*G49/10000</f>
        <v>0</v>
      </c>
      <c r="H47" s="26">
        <f>G47*H48*H49/10000</f>
        <v>0</v>
      </c>
    </row>
    <row r="48" spans="1:9" ht="12.95" customHeight="1" thickBot="1">
      <c r="A48" s="113"/>
      <c r="B48" s="25" t="s">
        <v>63</v>
      </c>
      <c r="C48" s="25" t="s">
        <v>55</v>
      </c>
      <c r="D48" s="26"/>
      <c r="E48" s="26"/>
      <c r="F48" s="26"/>
      <c r="G48" s="26"/>
      <c r="H48" s="26"/>
    </row>
    <row r="49" spans="1:8" ht="12.95" customHeight="1" thickBot="1">
      <c r="A49" s="114"/>
      <c r="B49" s="25" t="s">
        <v>61</v>
      </c>
      <c r="C49" s="25" t="s">
        <v>57</v>
      </c>
      <c r="D49" s="26"/>
      <c r="E49" s="26"/>
      <c r="F49" s="26"/>
      <c r="G49" s="26"/>
      <c r="H49" s="26"/>
    </row>
    <row r="50" spans="1:8" ht="12.95" customHeight="1" thickBot="1">
      <c r="A50" s="112" t="s">
        <v>69</v>
      </c>
      <c r="B50" s="25" t="s">
        <v>70</v>
      </c>
      <c r="C50" s="25" t="s">
        <v>59</v>
      </c>
      <c r="D50" s="26"/>
      <c r="E50" s="26">
        <f>D50*E51*E52/10000</f>
        <v>0</v>
      </c>
      <c r="F50" s="26">
        <f>E50*F51*F52/10000</f>
        <v>0</v>
      </c>
      <c r="G50" s="26">
        <f>F50*G51*G52/10000</f>
        <v>0</v>
      </c>
      <c r="H50" s="26">
        <f>G50*H51*H52/10000</f>
        <v>0</v>
      </c>
    </row>
    <row r="51" spans="1:8" ht="12.95" customHeight="1" thickBot="1">
      <c r="A51" s="113"/>
      <c r="B51" s="25" t="s">
        <v>63</v>
      </c>
      <c r="C51" s="25" t="s">
        <v>55</v>
      </c>
      <c r="D51" s="26"/>
      <c r="E51" s="26"/>
      <c r="F51" s="26"/>
      <c r="G51" s="26"/>
      <c r="H51" s="26"/>
    </row>
    <row r="52" spans="1:8" ht="12.95" customHeight="1" thickBot="1">
      <c r="A52" s="114"/>
      <c r="B52" s="25" t="s">
        <v>61</v>
      </c>
      <c r="C52" s="25" t="s">
        <v>57</v>
      </c>
      <c r="D52" s="26"/>
      <c r="E52" s="26"/>
      <c r="F52" s="26"/>
      <c r="G52" s="26"/>
      <c r="H52" s="26"/>
    </row>
    <row r="53" spans="1:8" ht="12.95" customHeight="1" thickBot="1">
      <c r="A53" s="112" t="s">
        <v>71</v>
      </c>
      <c r="B53" s="25" t="s">
        <v>72</v>
      </c>
      <c r="C53" s="25" t="s">
        <v>59</v>
      </c>
      <c r="D53" s="28"/>
      <c r="E53" s="26">
        <f>D53*E54*E55/10000</f>
        <v>0</v>
      </c>
      <c r="F53" s="26">
        <f>E53*F54*F55/10000</f>
        <v>0</v>
      </c>
      <c r="G53" s="26">
        <f>F53*G54*G55/10000</f>
        <v>0</v>
      </c>
      <c r="H53" s="26">
        <f>G53*H54*H55/10000</f>
        <v>0</v>
      </c>
    </row>
    <row r="54" spans="1:8" ht="12.95" customHeight="1" thickBot="1">
      <c r="A54" s="113"/>
      <c r="B54" s="25" t="s">
        <v>63</v>
      </c>
      <c r="C54" s="25" t="s">
        <v>55</v>
      </c>
      <c r="D54" s="26"/>
      <c r="E54" s="26"/>
      <c r="F54" s="26"/>
      <c r="G54" s="26"/>
      <c r="H54" s="26"/>
    </row>
    <row r="55" spans="1:8" ht="12.95" customHeight="1" thickBot="1">
      <c r="A55" s="114"/>
      <c r="B55" s="25" t="s">
        <v>61</v>
      </c>
      <c r="C55" s="25" t="s">
        <v>57</v>
      </c>
      <c r="D55" s="26"/>
      <c r="E55" s="26"/>
      <c r="F55" s="26"/>
      <c r="G55" s="26"/>
      <c r="H55" s="26"/>
    </row>
    <row r="56" spans="1:8" ht="12.95" customHeight="1" thickBot="1">
      <c r="A56" s="112" t="s">
        <v>73</v>
      </c>
      <c r="B56" s="25" t="s">
        <v>74</v>
      </c>
      <c r="C56" s="25" t="s">
        <v>59</v>
      </c>
      <c r="D56" s="28"/>
      <c r="E56" s="26">
        <f>D56*E57*E58/10000</f>
        <v>0</v>
      </c>
      <c r="F56" s="26">
        <f>E56*F57*F58/10000</f>
        <v>0</v>
      </c>
      <c r="G56" s="26">
        <f>F56*G57*G58/10000</f>
        <v>0</v>
      </c>
      <c r="H56" s="26">
        <f>G56*H57*H58/10000</f>
        <v>0</v>
      </c>
    </row>
    <row r="57" spans="1:8" ht="12.95" customHeight="1" thickBot="1">
      <c r="A57" s="113"/>
      <c r="B57" s="25" t="s">
        <v>63</v>
      </c>
      <c r="C57" s="25" t="s">
        <v>55</v>
      </c>
      <c r="D57" s="26"/>
      <c r="E57" s="26"/>
      <c r="F57" s="26"/>
      <c r="G57" s="26"/>
      <c r="H57" s="26"/>
    </row>
    <row r="58" spans="1:8" ht="12.95" customHeight="1" thickBot="1">
      <c r="A58" s="114"/>
      <c r="B58" s="25" t="s">
        <v>61</v>
      </c>
      <c r="C58" s="25" t="s">
        <v>57</v>
      </c>
      <c r="D58" s="26"/>
      <c r="E58" s="26"/>
      <c r="F58" s="26"/>
      <c r="G58" s="26"/>
      <c r="H58" s="26"/>
    </row>
    <row r="59" spans="1:8" ht="12.95" customHeight="1" thickBot="1">
      <c r="A59" s="112" t="s">
        <v>75</v>
      </c>
      <c r="B59" s="25" t="s">
        <v>76</v>
      </c>
      <c r="C59" s="25" t="s">
        <v>59</v>
      </c>
      <c r="D59" s="28"/>
      <c r="E59" s="26">
        <f>D59*E60*E61/10000</f>
        <v>0</v>
      </c>
      <c r="F59" s="26">
        <f>E59*F60*F61/10000</f>
        <v>0</v>
      </c>
      <c r="G59" s="26">
        <f>F59*G60*G61/10000</f>
        <v>0</v>
      </c>
      <c r="H59" s="26">
        <f>G59*H60*H61/10000</f>
        <v>0</v>
      </c>
    </row>
    <row r="60" spans="1:8" ht="12.95" customHeight="1" thickBot="1">
      <c r="A60" s="113"/>
      <c r="B60" s="25" t="s">
        <v>63</v>
      </c>
      <c r="C60" s="25" t="s">
        <v>55</v>
      </c>
      <c r="D60" s="26"/>
      <c r="E60" s="26"/>
      <c r="F60" s="26"/>
      <c r="G60" s="26"/>
      <c r="H60" s="26"/>
    </row>
    <row r="61" spans="1:8" ht="12.95" customHeight="1" thickBot="1">
      <c r="A61" s="114"/>
      <c r="B61" s="25" t="s">
        <v>61</v>
      </c>
      <c r="C61" s="25" t="s">
        <v>57</v>
      </c>
      <c r="D61" s="26"/>
      <c r="E61" s="26"/>
      <c r="F61" s="26"/>
      <c r="G61" s="26"/>
      <c r="H61" s="26"/>
    </row>
    <row r="62" spans="1:8" ht="38.25" customHeight="1" thickBot="1">
      <c r="A62" s="112" t="s">
        <v>77</v>
      </c>
      <c r="B62" s="25" t="s">
        <v>78</v>
      </c>
      <c r="C62" s="25" t="s">
        <v>59</v>
      </c>
      <c r="D62" s="28"/>
      <c r="E62" s="26">
        <f>D62*E63*E64/10000</f>
        <v>0</v>
      </c>
      <c r="F62" s="26">
        <f>E62*F63*F64/10000</f>
        <v>0</v>
      </c>
      <c r="G62" s="26">
        <f>F62*G63*G64/10000</f>
        <v>0</v>
      </c>
      <c r="H62" s="26">
        <f>G62*H63*H64/10000</f>
        <v>0</v>
      </c>
    </row>
    <row r="63" spans="1:8" ht="12.95" customHeight="1" thickBot="1">
      <c r="A63" s="113"/>
      <c r="B63" s="25" t="s">
        <v>63</v>
      </c>
      <c r="C63" s="25" t="s">
        <v>55</v>
      </c>
      <c r="D63" s="26"/>
      <c r="E63" s="26"/>
      <c r="F63" s="26"/>
      <c r="G63" s="26"/>
      <c r="H63" s="26"/>
    </row>
    <row r="64" spans="1:8" ht="12.95" customHeight="1" thickBot="1">
      <c r="A64" s="114"/>
      <c r="B64" s="25" t="s">
        <v>61</v>
      </c>
      <c r="C64" s="25" t="s">
        <v>57</v>
      </c>
      <c r="D64" s="26"/>
      <c r="E64" s="26"/>
      <c r="F64" s="26"/>
      <c r="G64" s="26"/>
      <c r="H64" s="26"/>
    </row>
    <row r="65" spans="1:8" ht="12.95" customHeight="1" thickBot="1">
      <c r="A65" s="112" t="s">
        <v>79</v>
      </c>
      <c r="B65" s="25" t="s">
        <v>80</v>
      </c>
      <c r="C65" s="25" t="s">
        <v>59</v>
      </c>
      <c r="D65" s="28"/>
      <c r="E65" s="26">
        <f>D65*E66*E67/10000</f>
        <v>0</v>
      </c>
      <c r="F65" s="26">
        <f>E65*F66*F67/10000</f>
        <v>0</v>
      </c>
      <c r="G65" s="26">
        <f>F65*G66*G67/10000</f>
        <v>0</v>
      </c>
      <c r="H65" s="26">
        <f>G65*H66*H67/10000</f>
        <v>0</v>
      </c>
    </row>
    <row r="66" spans="1:8" ht="12.95" customHeight="1" thickBot="1">
      <c r="A66" s="113"/>
      <c r="B66" s="25" t="s">
        <v>63</v>
      </c>
      <c r="C66" s="25" t="s">
        <v>55</v>
      </c>
      <c r="D66" s="26"/>
      <c r="E66" s="26"/>
      <c r="F66" s="26"/>
      <c r="G66" s="26"/>
      <c r="H66" s="26"/>
    </row>
    <row r="67" spans="1:8" ht="12.95" customHeight="1" thickBot="1">
      <c r="A67" s="114"/>
      <c r="B67" s="25" t="s">
        <v>61</v>
      </c>
      <c r="C67" s="25" t="s">
        <v>57</v>
      </c>
      <c r="D67" s="26"/>
      <c r="E67" s="26"/>
      <c r="F67" s="26"/>
      <c r="G67" s="26"/>
      <c r="H67" s="26"/>
    </row>
    <row r="68" spans="1:8" ht="27.75" customHeight="1" thickBot="1">
      <c r="A68" s="112" t="s">
        <v>81</v>
      </c>
      <c r="B68" s="25" t="s">
        <v>82</v>
      </c>
      <c r="C68" s="25" t="s">
        <v>59</v>
      </c>
      <c r="D68" s="28"/>
      <c r="E68" s="26">
        <f>D68*E69*E70/10000</f>
        <v>0</v>
      </c>
      <c r="F68" s="26">
        <f>E68*F69*F70/10000</f>
        <v>0</v>
      </c>
      <c r="G68" s="26">
        <f>F68*G69*G70/10000</f>
        <v>0</v>
      </c>
      <c r="H68" s="26">
        <f>G68*H69*H70/10000</f>
        <v>0</v>
      </c>
    </row>
    <row r="69" spans="1:8" ht="12.95" customHeight="1" thickBot="1">
      <c r="A69" s="113"/>
      <c r="B69" s="25" t="s">
        <v>63</v>
      </c>
      <c r="C69" s="25" t="s">
        <v>55</v>
      </c>
      <c r="D69" s="26"/>
      <c r="E69" s="26"/>
      <c r="F69" s="26"/>
      <c r="G69" s="26"/>
      <c r="H69" s="26"/>
    </row>
    <row r="70" spans="1:8" ht="12.95" customHeight="1" thickBot="1">
      <c r="A70" s="114"/>
      <c r="B70" s="25" t="s">
        <v>61</v>
      </c>
      <c r="C70" s="25" t="s">
        <v>57</v>
      </c>
      <c r="D70" s="26"/>
      <c r="E70" s="26"/>
      <c r="F70" s="26"/>
      <c r="G70" s="26"/>
      <c r="H70" s="26"/>
    </row>
    <row r="71" spans="1:8" ht="12.95" customHeight="1" thickBot="1">
      <c r="A71" s="112" t="s">
        <v>83</v>
      </c>
      <c r="B71" s="25" t="s">
        <v>84</v>
      </c>
      <c r="C71" s="25" t="s">
        <v>59</v>
      </c>
      <c r="D71" s="28"/>
      <c r="E71" s="26">
        <f>D71*E72*E73/10000</f>
        <v>0</v>
      </c>
      <c r="F71" s="26">
        <f>E71*F72*F73/10000</f>
        <v>0</v>
      </c>
      <c r="G71" s="26">
        <f>F71*G72*G73/10000</f>
        <v>0</v>
      </c>
      <c r="H71" s="26">
        <f>G71*H72*H73/10000</f>
        <v>0</v>
      </c>
    </row>
    <row r="72" spans="1:8" ht="12.95" customHeight="1" thickBot="1">
      <c r="A72" s="113"/>
      <c r="B72" s="25" t="s">
        <v>63</v>
      </c>
      <c r="C72" s="25" t="s">
        <v>55</v>
      </c>
      <c r="D72" s="26"/>
      <c r="E72" s="26"/>
      <c r="F72" s="26"/>
      <c r="G72" s="26"/>
      <c r="H72" s="26"/>
    </row>
    <row r="73" spans="1:8" ht="12.95" customHeight="1" thickBot="1">
      <c r="A73" s="114"/>
      <c r="B73" s="25" t="s">
        <v>61</v>
      </c>
      <c r="C73" s="25" t="s">
        <v>57</v>
      </c>
      <c r="D73" s="26"/>
      <c r="E73" s="26"/>
      <c r="F73" s="26"/>
      <c r="G73" s="26"/>
      <c r="H73" s="26"/>
    </row>
    <row r="74" spans="1:8" ht="14.25" customHeight="1" thickBot="1">
      <c r="A74" s="112" t="s">
        <v>85</v>
      </c>
      <c r="B74" s="25" t="s">
        <v>86</v>
      </c>
      <c r="C74" s="25" t="s">
        <v>59</v>
      </c>
      <c r="D74" s="28"/>
      <c r="E74" s="26">
        <f>D74*E75*E76/10000</f>
        <v>0</v>
      </c>
      <c r="F74" s="26">
        <f>E74*F75*F76/10000</f>
        <v>0</v>
      </c>
      <c r="G74" s="26">
        <f>F74*G75*G76/10000</f>
        <v>0</v>
      </c>
      <c r="H74" s="26">
        <f>G74*H75*H76/10000</f>
        <v>0</v>
      </c>
    </row>
    <row r="75" spans="1:8" ht="12.95" customHeight="1" thickBot="1">
      <c r="A75" s="113"/>
      <c r="B75" s="25" t="s">
        <v>63</v>
      </c>
      <c r="C75" s="25" t="s">
        <v>55</v>
      </c>
      <c r="D75" s="26"/>
      <c r="E75" s="26"/>
      <c r="F75" s="26"/>
      <c r="G75" s="26"/>
      <c r="H75" s="26"/>
    </row>
    <row r="76" spans="1:8" ht="12.95" customHeight="1" thickBot="1">
      <c r="A76" s="114"/>
      <c r="B76" s="25" t="s">
        <v>61</v>
      </c>
      <c r="C76" s="25" t="s">
        <v>57</v>
      </c>
      <c r="D76" s="26"/>
      <c r="E76" s="26"/>
      <c r="F76" s="26"/>
      <c r="G76" s="26"/>
      <c r="H76" s="26"/>
    </row>
    <row r="77" spans="1:8" ht="30" customHeight="1" thickBot="1">
      <c r="A77" s="112" t="s">
        <v>87</v>
      </c>
      <c r="B77" s="25" t="s">
        <v>88</v>
      </c>
      <c r="C77" s="25" t="s">
        <v>59</v>
      </c>
      <c r="D77" s="28"/>
      <c r="E77" s="26">
        <f>D77*E78*E79/10000</f>
        <v>0</v>
      </c>
      <c r="F77" s="26">
        <f>E77*F78*F79/10000</f>
        <v>0</v>
      </c>
      <c r="G77" s="26">
        <f>F77*G78*G79/10000</f>
        <v>0</v>
      </c>
      <c r="H77" s="26">
        <f>G77*H78*H79/10000</f>
        <v>0</v>
      </c>
    </row>
    <row r="78" spans="1:8" ht="12.95" customHeight="1" thickBot="1">
      <c r="A78" s="113"/>
      <c r="B78" s="25" t="s">
        <v>63</v>
      </c>
      <c r="C78" s="25" t="s">
        <v>55</v>
      </c>
      <c r="D78" s="26"/>
      <c r="E78" s="26"/>
      <c r="F78" s="26"/>
      <c r="G78" s="26"/>
      <c r="H78" s="26"/>
    </row>
    <row r="79" spans="1:8" ht="12.95" customHeight="1" thickBot="1">
      <c r="A79" s="114"/>
      <c r="B79" s="25" t="s">
        <v>61</v>
      </c>
      <c r="C79" s="25" t="s">
        <v>57</v>
      </c>
      <c r="D79" s="26"/>
      <c r="E79" s="26"/>
      <c r="F79" s="26"/>
      <c r="G79" s="26"/>
      <c r="H79" s="26"/>
    </row>
    <row r="80" spans="1:8" ht="12.95" customHeight="1" thickBot="1">
      <c r="A80" s="112" t="s">
        <v>89</v>
      </c>
      <c r="B80" s="25" t="s">
        <v>90</v>
      </c>
      <c r="C80" s="25" t="s">
        <v>59</v>
      </c>
      <c r="D80" s="28"/>
      <c r="E80" s="26">
        <f>D80*E81*E82/10000</f>
        <v>0</v>
      </c>
      <c r="F80" s="26">
        <f>E80*F81*F82/10000</f>
        <v>0</v>
      </c>
      <c r="G80" s="26">
        <f>F80*G81*G82/10000</f>
        <v>0</v>
      </c>
      <c r="H80" s="26">
        <f>G80*H81*H82/10000</f>
        <v>0</v>
      </c>
    </row>
    <row r="81" spans="1:8" ht="12.95" customHeight="1" thickBot="1">
      <c r="A81" s="113"/>
      <c r="B81" s="25" t="s">
        <v>63</v>
      </c>
      <c r="C81" s="25" t="s">
        <v>55</v>
      </c>
      <c r="D81" s="26"/>
      <c r="E81" s="26"/>
      <c r="F81" s="26"/>
      <c r="G81" s="26"/>
      <c r="H81" s="26"/>
    </row>
    <row r="82" spans="1:8" ht="12.95" customHeight="1" thickBot="1">
      <c r="A82" s="114"/>
      <c r="B82" s="25" t="s">
        <v>61</v>
      </c>
      <c r="C82" s="25" t="s">
        <v>57</v>
      </c>
      <c r="D82" s="26"/>
      <c r="E82" s="26"/>
      <c r="F82" s="26"/>
      <c r="G82" s="26"/>
      <c r="H82" s="26"/>
    </row>
    <row r="83" spans="1:8" ht="28.5" customHeight="1" thickBot="1">
      <c r="A83" s="112" t="s">
        <v>91</v>
      </c>
      <c r="B83" s="25" t="s">
        <v>92</v>
      </c>
      <c r="C83" s="25" t="s">
        <v>59</v>
      </c>
      <c r="D83" s="28"/>
      <c r="E83" s="26">
        <f>D83*E84*E85/10000</f>
        <v>0</v>
      </c>
      <c r="F83" s="26">
        <f>E83*F84*F85/10000</f>
        <v>0</v>
      </c>
      <c r="G83" s="26">
        <f>F83*G84*G85/10000</f>
        <v>0</v>
      </c>
      <c r="H83" s="26">
        <f>G83*H84*H85/10000</f>
        <v>0</v>
      </c>
    </row>
    <row r="84" spans="1:8" ht="12.95" customHeight="1" thickBot="1">
      <c r="A84" s="113"/>
      <c r="B84" s="25" t="s">
        <v>63</v>
      </c>
      <c r="C84" s="25" t="s">
        <v>55</v>
      </c>
      <c r="D84" s="26"/>
      <c r="E84" s="26"/>
      <c r="F84" s="26"/>
      <c r="G84" s="26"/>
      <c r="H84" s="26"/>
    </row>
    <row r="85" spans="1:8" ht="12.95" customHeight="1" thickBot="1">
      <c r="A85" s="114"/>
      <c r="B85" s="25" t="s">
        <v>61</v>
      </c>
      <c r="C85" s="25" t="s">
        <v>57</v>
      </c>
      <c r="D85" s="26"/>
      <c r="E85" s="26"/>
      <c r="F85" s="26"/>
      <c r="G85" s="26"/>
      <c r="H85" s="26"/>
    </row>
    <row r="86" spans="1:8" ht="12.95" customHeight="1" thickBot="1">
      <c r="A86" s="112" t="s">
        <v>93</v>
      </c>
      <c r="B86" s="25" t="s">
        <v>94</v>
      </c>
      <c r="C86" s="25" t="s">
        <v>59</v>
      </c>
      <c r="D86" s="28"/>
      <c r="E86" s="26">
        <f>D86*E87*E88/10000</f>
        <v>0</v>
      </c>
      <c r="F86" s="26">
        <f>E86*F87*F88/10000</f>
        <v>0</v>
      </c>
      <c r="G86" s="26">
        <f>F86*G87*G88/10000</f>
        <v>0</v>
      </c>
      <c r="H86" s="26">
        <f>G86*H87*H88/10000</f>
        <v>0</v>
      </c>
    </row>
    <row r="87" spans="1:8" ht="12.95" customHeight="1" thickBot="1">
      <c r="A87" s="113"/>
      <c r="B87" s="25" t="s">
        <v>63</v>
      </c>
      <c r="C87" s="25" t="s">
        <v>55</v>
      </c>
      <c r="D87" s="26"/>
      <c r="E87" s="26"/>
      <c r="F87" s="26"/>
      <c r="G87" s="26"/>
      <c r="H87" s="26"/>
    </row>
    <row r="88" spans="1:8" ht="12.95" customHeight="1" thickBot="1">
      <c r="A88" s="114"/>
      <c r="B88" s="25" t="s">
        <v>61</v>
      </c>
      <c r="C88" s="25" t="s">
        <v>57</v>
      </c>
      <c r="D88" s="26"/>
      <c r="E88" s="26"/>
      <c r="F88" s="26"/>
      <c r="G88" s="26"/>
      <c r="H88" s="26"/>
    </row>
    <row r="89" spans="1:8" ht="27" customHeight="1" thickBot="1">
      <c r="A89" s="112" t="s">
        <v>95</v>
      </c>
      <c r="B89" s="25" t="s">
        <v>96</v>
      </c>
      <c r="C89" s="25" t="s">
        <v>59</v>
      </c>
      <c r="D89" s="28"/>
      <c r="E89" s="26">
        <f>D89*E90*E91/10000</f>
        <v>0</v>
      </c>
      <c r="F89" s="26">
        <f>E89*F90*F91/10000</f>
        <v>0</v>
      </c>
      <c r="G89" s="26">
        <f>F89*G90*G91/10000</f>
        <v>0</v>
      </c>
      <c r="H89" s="26">
        <f>G89*H90*H91/10000</f>
        <v>0</v>
      </c>
    </row>
    <row r="90" spans="1:8" ht="12.95" customHeight="1" thickBot="1">
      <c r="A90" s="113"/>
      <c r="B90" s="25" t="s">
        <v>63</v>
      </c>
      <c r="C90" s="25" t="s">
        <v>55</v>
      </c>
      <c r="D90" s="26"/>
      <c r="E90" s="26"/>
      <c r="F90" s="26"/>
      <c r="G90" s="26"/>
      <c r="H90" s="26"/>
    </row>
    <row r="91" spans="1:8" ht="12.95" customHeight="1" thickBot="1">
      <c r="A91" s="114"/>
      <c r="B91" s="25" t="s">
        <v>61</v>
      </c>
      <c r="C91" s="25" t="s">
        <v>57</v>
      </c>
      <c r="D91" s="26"/>
      <c r="E91" s="26"/>
      <c r="F91" s="26"/>
      <c r="G91" s="26"/>
      <c r="H91" s="26"/>
    </row>
    <row r="92" spans="1:8" ht="26.25" customHeight="1" thickBot="1">
      <c r="A92" s="112" t="s">
        <v>97</v>
      </c>
      <c r="B92" s="25" t="s">
        <v>98</v>
      </c>
      <c r="C92" s="25" t="s">
        <v>59</v>
      </c>
      <c r="D92" s="28"/>
      <c r="E92" s="26">
        <f>D92*E93*E94/10000</f>
        <v>0</v>
      </c>
      <c r="F92" s="26">
        <f>E92*F93*F94/10000</f>
        <v>0</v>
      </c>
      <c r="G92" s="26">
        <f>F92*G93*G94/10000</f>
        <v>0</v>
      </c>
      <c r="H92" s="26">
        <f>G92*H93*H94/10000</f>
        <v>0</v>
      </c>
    </row>
    <row r="93" spans="1:8" ht="12.95" customHeight="1" thickBot="1">
      <c r="A93" s="113"/>
      <c r="B93" s="25" t="s">
        <v>63</v>
      </c>
      <c r="C93" s="25" t="s">
        <v>55</v>
      </c>
      <c r="D93" s="26"/>
      <c r="E93" s="26"/>
      <c r="F93" s="26"/>
      <c r="G93" s="26"/>
      <c r="H93" s="26"/>
    </row>
    <row r="94" spans="1:8" ht="12.95" customHeight="1" thickBot="1">
      <c r="A94" s="114"/>
      <c r="B94" s="25" t="s">
        <v>61</v>
      </c>
      <c r="C94" s="25" t="s">
        <v>57</v>
      </c>
      <c r="D94" s="26"/>
      <c r="E94" s="26"/>
      <c r="F94" s="26"/>
      <c r="G94" s="26"/>
      <c r="H94" s="26"/>
    </row>
    <row r="95" spans="1:8" ht="12.95" customHeight="1" thickBot="1">
      <c r="A95" s="112" t="s">
        <v>99</v>
      </c>
      <c r="B95" s="25" t="s">
        <v>100</v>
      </c>
      <c r="C95" s="25" t="s">
        <v>59</v>
      </c>
      <c r="D95" s="28"/>
      <c r="E95" s="26">
        <f>D95*E96*E97/10000</f>
        <v>0</v>
      </c>
      <c r="F95" s="26">
        <f>E95*F96*F97/10000</f>
        <v>0</v>
      </c>
      <c r="G95" s="26">
        <f>F95*G96*G97/10000</f>
        <v>0</v>
      </c>
      <c r="H95" s="26">
        <f>G95*H96*H97/10000</f>
        <v>0</v>
      </c>
    </row>
    <row r="96" spans="1:8" ht="12.95" customHeight="1" thickBot="1">
      <c r="A96" s="113"/>
      <c r="B96" s="25" t="s">
        <v>63</v>
      </c>
      <c r="C96" s="25" t="s">
        <v>55</v>
      </c>
      <c r="D96" s="26"/>
      <c r="E96" s="26"/>
      <c r="F96" s="26"/>
      <c r="G96" s="26"/>
      <c r="H96" s="26"/>
    </row>
    <row r="97" spans="1:8" ht="12.95" customHeight="1" thickBot="1">
      <c r="A97" s="114"/>
      <c r="B97" s="25" t="s">
        <v>61</v>
      </c>
      <c r="C97" s="25" t="s">
        <v>57</v>
      </c>
      <c r="D97" s="26"/>
      <c r="E97" s="26"/>
      <c r="F97" s="26"/>
      <c r="G97" s="26"/>
      <c r="H97" s="26"/>
    </row>
    <row r="98" spans="1:8" ht="26.25" customHeight="1" thickBot="1">
      <c r="A98" s="112" t="s">
        <v>101</v>
      </c>
      <c r="B98" s="25" t="s">
        <v>102</v>
      </c>
      <c r="C98" s="25" t="s">
        <v>59</v>
      </c>
      <c r="D98" s="26"/>
      <c r="E98" s="26">
        <f>D98*E99*E100/10000</f>
        <v>0</v>
      </c>
      <c r="F98" s="26">
        <f>E98*F99*F100/10000</f>
        <v>0</v>
      </c>
      <c r="G98" s="26">
        <f>F98*G99*G100/10000</f>
        <v>0</v>
      </c>
      <c r="H98" s="26">
        <f>G98*H99*H100/10000</f>
        <v>0</v>
      </c>
    </row>
    <row r="99" spans="1:8" ht="12.95" customHeight="1" thickBot="1">
      <c r="A99" s="113"/>
      <c r="B99" s="25" t="s">
        <v>63</v>
      </c>
      <c r="C99" s="25" t="s">
        <v>55</v>
      </c>
      <c r="D99" s="26"/>
      <c r="E99" s="26"/>
      <c r="F99" s="26"/>
      <c r="G99" s="26"/>
      <c r="H99" s="26"/>
    </row>
    <row r="100" spans="1:8" ht="12.95" customHeight="1" thickBot="1">
      <c r="A100" s="114"/>
      <c r="B100" s="25" t="s">
        <v>61</v>
      </c>
      <c r="C100" s="25" t="s">
        <v>57</v>
      </c>
      <c r="D100" s="26"/>
      <c r="E100" s="26"/>
      <c r="F100" s="26"/>
      <c r="G100" s="26"/>
      <c r="H100" s="26"/>
    </row>
    <row r="101" spans="1:8" ht="26.25" customHeight="1" thickBot="1">
      <c r="A101" s="112" t="s">
        <v>103</v>
      </c>
      <c r="B101" s="25" t="s">
        <v>104</v>
      </c>
      <c r="C101" s="25" t="s">
        <v>59</v>
      </c>
      <c r="D101" s="26"/>
      <c r="E101" s="26">
        <f>D101*E102*E103/10000</f>
        <v>0</v>
      </c>
      <c r="F101" s="26">
        <f>E101*F102*F103/10000</f>
        <v>0</v>
      </c>
      <c r="G101" s="26">
        <f>F101*G102*G103/10000</f>
        <v>0</v>
      </c>
      <c r="H101" s="26">
        <f>G101*H102*H103/10000</f>
        <v>0</v>
      </c>
    </row>
    <row r="102" spans="1:8" ht="12.95" customHeight="1" thickBot="1">
      <c r="A102" s="113"/>
      <c r="B102" s="25" t="s">
        <v>63</v>
      </c>
      <c r="C102" s="25" t="s">
        <v>55</v>
      </c>
      <c r="D102" s="26"/>
      <c r="E102" s="26"/>
      <c r="F102" s="26"/>
      <c r="G102" s="26"/>
      <c r="H102" s="26"/>
    </row>
    <row r="103" spans="1:8" ht="12.95" customHeight="1" thickBot="1">
      <c r="A103" s="114"/>
      <c r="B103" s="25" t="s">
        <v>61</v>
      </c>
      <c r="C103" s="25" t="s">
        <v>57</v>
      </c>
      <c r="D103" s="26"/>
      <c r="E103" s="26"/>
      <c r="F103" s="26"/>
      <c r="G103" s="26"/>
      <c r="H103" s="26"/>
    </row>
    <row r="104" spans="1:8" ht="28.5" customHeight="1" thickBot="1">
      <c r="A104" s="112" t="s">
        <v>105</v>
      </c>
      <c r="B104" s="25" t="s">
        <v>106</v>
      </c>
      <c r="C104" s="25" t="s">
        <v>59</v>
      </c>
      <c r="D104" s="26"/>
      <c r="E104" s="26">
        <f>D104*E105*E106/10000</f>
        <v>0</v>
      </c>
      <c r="F104" s="26">
        <f>E104*F105*F106/10000</f>
        <v>0</v>
      </c>
      <c r="G104" s="26">
        <f>F104*G105*G106/10000</f>
        <v>0</v>
      </c>
      <c r="H104" s="26">
        <f>G104*H105*H106/10000</f>
        <v>0</v>
      </c>
    </row>
    <row r="105" spans="1:8" ht="12.95" customHeight="1" thickBot="1">
      <c r="A105" s="113"/>
      <c r="B105" s="25" t="s">
        <v>63</v>
      </c>
      <c r="C105" s="25" t="s">
        <v>55</v>
      </c>
      <c r="D105" s="26"/>
      <c r="E105" s="26"/>
      <c r="F105" s="26"/>
      <c r="G105" s="26"/>
      <c r="H105" s="26"/>
    </row>
    <row r="106" spans="1:8" ht="12.95" customHeight="1" thickBot="1">
      <c r="A106" s="114"/>
      <c r="B106" s="25" t="s">
        <v>61</v>
      </c>
      <c r="C106" s="25" t="s">
        <v>57</v>
      </c>
      <c r="D106" s="26"/>
      <c r="E106" s="26"/>
      <c r="F106" s="26"/>
      <c r="G106" s="26"/>
      <c r="H106" s="26"/>
    </row>
    <row r="107" spans="1:8" ht="12.95" customHeight="1" thickBot="1">
      <c r="A107" s="112" t="s">
        <v>107</v>
      </c>
      <c r="B107" s="25" t="s">
        <v>108</v>
      </c>
      <c r="C107" s="25" t="s">
        <v>59</v>
      </c>
      <c r="D107" s="26"/>
      <c r="E107" s="26">
        <f>D107*E108*E109/10000</f>
        <v>0</v>
      </c>
      <c r="F107" s="26">
        <f>E107*F108*F109/10000</f>
        <v>0</v>
      </c>
      <c r="G107" s="26">
        <f>F107*G108*G109/10000</f>
        <v>0</v>
      </c>
      <c r="H107" s="26">
        <f>G107*H108*H109/10000</f>
        <v>0</v>
      </c>
    </row>
    <row r="108" spans="1:8" ht="12.95" customHeight="1" thickBot="1">
      <c r="A108" s="113"/>
      <c r="B108" s="25" t="s">
        <v>63</v>
      </c>
      <c r="C108" s="25" t="s">
        <v>55</v>
      </c>
      <c r="D108" s="26"/>
      <c r="E108" s="26"/>
      <c r="F108" s="26"/>
      <c r="G108" s="26"/>
      <c r="H108" s="26"/>
    </row>
    <row r="109" spans="1:8" ht="12.95" customHeight="1" thickBot="1">
      <c r="A109" s="114"/>
      <c r="B109" s="25" t="s">
        <v>61</v>
      </c>
      <c r="C109" s="25" t="s">
        <v>57</v>
      </c>
      <c r="D109" s="26"/>
      <c r="E109" s="26"/>
      <c r="F109" s="26"/>
      <c r="G109" s="26"/>
      <c r="H109" s="26"/>
    </row>
    <row r="110" spans="1:8" ht="12.95" customHeight="1" thickBot="1">
      <c r="A110" s="112" t="s">
        <v>109</v>
      </c>
      <c r="B110" s="25" t="s">
        <v>110</v>
      </c>
      <c r="C110" s="25" t="s">
        <v>59</v>
      </c>
      <c r="D110" s="26"/>
      <c r="E110" s="26">
        <f>D110*E111*E112/10000</f>
        <v>0</v>
      </c>
      <c r="F110" s="26">
        <f>E110*F111*F112/10000</f>
        <v>0</v>
      </c>
      <c r="G110" s="26">
        <f>F110*G111*G112/10000</f>
        <v>0</v>
      </c>
      <c r="H110" s="26">
        <f>G110*H111*H112/10000</f>
        <v>0</v>
      </c>
    </row>
    <row r="111" spans="1:8" ht="12.95" customHeight="1" thickBot="1">
      <c r="A111" s="113"/>
      <c r="B111" s="25" t="s">
        <v>63</v>
      </c>
      <c r="C111" s="25" t="s">
        <v>55</v>
      </c>
      <c r="D111" s="26"/>
      <c r="E111" s="26"/>
      <c r="F111" s="26"/>
      <c r="G111" s="26"/>
      <c r="H111" s="26"/>
    </row>
    <row r="112" spans="1:8" ht="12.95" customHeight="1" thickBot="1">
      <c r="A112" s="114"/>
      <c r="B112" s="25" t="s">
        <v>61</v>
      </c>
      <c r="C112" s="25" t="s">
        <v>57</v>
      </c>
      <c r="D112" s="26"/>
      <c r="E112" s="26"/>
      <c r="F112" s="26"/>
      <c r="G112" s="26"/>
      <c r="H112" s="26"/>
    </row>
    <row r="113" spans="1:8" ht="12.95" customHeight="1" thickBot="1">
      <c r="A113" s="112" t="s">
        <v>111</v>
      </c>
      <c r="B113" s="25" t="s">
        <v>112</v>
      </c>
      <c r="C113" s="25" t="s">
        <v>59</v>
      </c>
      <c r="D113" s="26"/>
      <c r="E113" s="26">
        <f>D113*E114*E115/10000</f>
        <v>0</v>
      </c>
      <c r="F113" s="26">
        <f>E113*F114*F115/10000</f>
        <v>0</v>
      </c>
      <c r="G113" s="26">
        <f>F113*G114*G115/10000</f>
        <v>0</v>
      </c>
      <c r="H113" s="26">
        <f>G113*H114*H115/10000</f>
        <v>0</v>
      </c>
    </row>
    <row r="114" spans="1:8" ht="12.95" customHeight="1" thickBot="1">
      <c r="A114" s="113"/>
      <c r="B114" s="25" t="s">
        <v>63</v>
      </c>
      <c r="C114" s="25" t="s">
        <v>55</v>
      </c>
      <c r="D114" s="26"/>
      <c r="E114" s="26"/>
      <c r="F114" s="26"/>
      <c r="G114" s="26"/>
      <c r="H114" s="26"/>
    </row>
    <row r="115" spans="1:8" ht="12.95" customHeight="1" thickBot="1">
      <c r="A115" s="114"/>
      <c r="B115" s="25" t="s">
        <v>61</v>
      </c>
      <c r="C115" s="25" t="s">
        <v>57</v>
      </c>
      <c r="D115" s="26"/>
      <c r="E115" s="26"/>
      <c r="F115" s="26"/>
      <c r="G115" s="26"/>
      <c r="H115" s="26"/>
    </row>
    <row r="116" spans="1:8" ht="57.75" customHeight="1" thickBot="1">
      <c r="A116" s="112">
        <v>4</v>
      </c>
      <c r="B116" s="25" t="s">
        <v>113</v>
      </c>
      <c r="C116" s="25" t="s">
        <v>59</v>
      </c>
      <c r="D116" s="28"/>
      <c r="E116" s="26">
        <f>D116*E117*E118/10000</f>
        <v>0</v>
      </c>
      <c r="F116" s="26">
        <f>E116*F117*F118/10000</f>
        <v>0</v>
      </c>
      <c r="G116" s="26">
        <f>F116*G117*G118/10000</f>
        <v>0</v>
      </c>
      <c r="H116" s="26">
        <f>G116*H117*H118/10000</f>
        <v>0</v>
      </c>
    </row>
    <row r="117" spans="1:8" ht="15" customHeight="1" thickBot="1">
      <c r="A117" s="113"/>
      <c r="B117" s="25" t="s">
        <v>63</v>
      </c>
      <c r="C117" s="25" t="s">
        <v>55</v>
      </c>
      <c r="D117" s="26"/>
      <c r="E117" s="26"/>
      <c r="F117" s="26"/>
      <c r="G117" s="26"/>
      <c r="H117" s="26"/>
    </row>
    <row r="118" spans="1:8" ht="14.25" customHeight="1" thickBot="1">
      <c r="A118" s="114"/>
      <c r="B118" s="25" t="s">
        <v>61</v>
      </c>
      <c r="C118" s="25" t="s">
        <v>57</v>
      </c>
      <c r="D118" s="26"/>
      <c r="E118" s="26"/>
      <c r="F118" s="26"/>
      <c r="G118" s="26"/>
      <c r="H118" s="26"/>
    </row>
    <row r="119" spans="1:8" ht="57.75" customHeight="1" thickBot="1">
      <c r="A119" s="112" t="s">
        <v>37</v>
      </c>
      <c r="B119" s="25" t="s">
        <v>114</v>
      </c>
      <c r="C119" s="25" t="s">
        <v>59</v>
      </c>
      <c r="D119" s="28"/>
      <c r="E119" s="26">
        <f>D119*E120*E121/10000</f>
        <v>0</v>
      </c>
      <c r="F119" s="26">
        <f>E119*F120*F121/10000</f>
        <v>0</v>
      </c>
      <c r="G119" s="26">
        <f>F119*G120*G121/10000</f>
        <v>0</v>
      </c>
      <c r="H119" s="26">
        <f>G119*H120*H121/10000</f>
        <v>0</v>
      </c>
    </row>
    <row r="120" spans="1:8" ht="12.95" customHeight="1" thickBot="1">
      <c r="A120" s="113"/>
      <c r="B120" s="25" t="s">
        <v>63</v>
      </c>
      <c r="C120" s="25" t="s">
        <v>55</v>
      </c>
      <c r="D120" s="26"/>
      <c r="E120" s="26"/>
      <c r="F120" s="26"/>
      <c r="G120" s="26"/>
      <c r="H120" s="26"/>
    </row>
    <row r="121" spans="1:8" ht="12.95" customHeight="1" thickBot="1">
      <c r="A121" s="114"/>
      <c r="B121" s="25" t="s">
        <v>61</v>
      </c>
      <c r="C121" s="25" t="s">
        <v>57</v>
      </c>
      <c r="D121" s="26"/>
      <c r="E121" s="26"/>
      <c r="F121" s="26"/>
      <c r="G121" s="26"/>
      <c r="H121" s="26"/>
    </row>
    <row r="122" spans="1:8" ht="29.1" customHeight="1" thickBot="1">
      <c r="A122" s="93" t="s">
        <v>115</v>
      </c>
      <c r="B122" s="105" t="s">
        <v>116</v>
      </c>
      <c r="C122" s="108"/>
      <c r="D122" s="108"/>
      <c r="E122" s="108"/>
      <c r="F122" s="108"/>
      <c r="G122" s="108"/>
      <c r="H122" s="109"/>
    </row>
    <row r="123" spans="1:8" ht="12.95" customHeight="1" thickBot="1">
      <c r="A123" s="112">
        <v>1</v>
      </c>
      <c r="B123" s="4" t="s">
        <v>117</v>
      </c>
      <c r="C123" s="23" t="s">
        <v>59</v>
      </c>
      <c r="D123" s="26">
        <f>D126+D135</f>
        <v>0</v>
      </c>
      <c r="E123" s="26">
        <f>E126+E135</f>
        <v>0</v>
      </c>
      <c r="F123" s="26">
        <f>F126+F135</f>
        <v>0</v>
      </c>
      <c r="G123" s="26">
        <f>G126+G135</f>
        <v>0</v>
      </c>
      <c r="H123" s="26">
        <f>H126+H135</f>
        <v>0</v>
      </c>
    </row>
    <row r="124" spans="1:8" ht="12.95" customHeight="1" thickBot="1">
      <c r="A124" s="113"/>
      <c r="B124" s="4" t="s">
        <v>63</v>
      </c>
      <c r="C124" s="23" t="s">
        <v>55</v>
      </c>
      <c r="D124" s="26">
        <v>102.4</v>
      </c>
      <c r="E124" s="26">
        <v>101.1</v>
      </c>
      <c r="F124" s="26">
        <v>101.3</v>
      </c>
      <c r="G124" s="26">
        <v>101.6</v>
      </c>
      <c r="H124" s="26">
        <v>101.9</v>
      </c>
    </row>
    <row r="125" spans="1:8" ht="12.95" customHeight="1" thickBot="1">
      <c r="A125" s="114"/>
      <c r="B125" s="4" t="s">
        <v>61</v>
      </c>
      <c r="C125" s="23" t="s">
        <v>57</v>
      </c>
      <c r="D125" s="26">
        <v>100.3</v>
      </c>
      <c r="E125" s="26">
        <v>98.9</v>
      </c>
      <c r="F125" s="26">
        <v>103.5</v>
      </c>
      <c r="G125" s="26">
        <v>103.1</v>
      </c>
      <c r="H125" s="26">
        <v>103.3</v>
      </c>
    </row>
    <row r="126" spans="1:8" ht="12.95" customHeight="1" thickBot="1">
      <c r="A126" s="112" t="s">
        <v>12</v>
      </c>
      <c r="B126" s="4" t="s">
        <v>118</v>
      </c>
      <c r="C126" s="23" t="s">
        <v>59</v>
      </c>
      <c r="D126" s="26">
        <f>D129+D131+D133</f>
        <v>0</v>
      </c>
      <c r="E126" s="26">
        <f>E129+E131+E133</f>
        <v>0</v>
      </c>
      <c r="F126" s="26">
        <f>F129+F131+F133</f>
        <v>0</v>
      </c>
      <c r="G126" s="26">
        <f>G129+G131+G133</f>
        <v>0</v>
      </c>
      <c r="H126" s="26">
        <f>H129+H131+H133</f>
        <v>0</v>
      </c>
    </row>
    <row r="127" spans="1:8" ht="12.95" customHeight="1" thickBot="1">
      <c r="A127" s="113"/>
      <c r="B127" s="4" t="s">
        <v>63</v>
      </c>
      <c r="C127" s="23" t="s">
        <v>55</v>
      </c>
      <c r="D127" s="26">
        <v>100.3</v>
      </c>
      <c r="E127" s="26">
        <v>98.9</v>
      </c>
      <c r="F127" s="26">
        <v>103.5</v>
      </c>
      <c r="G127" s="26">
        <v>103.1</v>
      </c>
      <c r="H127" s="26">
        <v>103.3</v>
      </c>
    </row>
    <row r="128" spans="1:8" ht="12.95" customHeight="1" thickBot="1">
      <c r="A128" s="114"/>
      <c r="B128" s="4" t="s">
        <v>61</v>
      </c>
      <c r="C128" s="23" t="s">
        <v>57</v>
      </c>
      <c r="D128" s="26"/>
      <c r="E128" s="26"/>
      <c r="F128" s="26"/>
      <c r="G128" s="26"/>
      <c r="H128" s="26"/>
    </row>
    <row r="129" spans="1:8" s="17" customFormat="1" ht="12.95" customHeight="1" thickBot="1">
      <c r="A129" s="121" t="s">
        <v>119</v>
      </c>
      <c r="B129" s="29" t="s">
        <v>120</v>
      </c>
      <c r="C129" s="23" t="s">
        <v>59</v>
      </c>
      <c r="D129" s="26"/>
      <c r="E129" s="26">
        <f>D129*E130*E128/10000</f>
        <v>0</v>
      </c>
      <c r="F129" s="26">
        <f>E129*F130*F128/10000</f>
        <v>0</v>
      </c>
      <c r="G129" s="26">
        <f>F129*G130*G128/10000</f>
        <v>0</v>
      </c>
      <c r="H129" s="26">
        <f>G129*H130*H128/10000</f>
        <v>0</v>
      </c>
    </row>
    <row r="130" spans="1:8" s="17" customFormat="1" ht="12.95" customHeight="1" thickBot="1">
      <c r="A130" s="122"/>
      <c r="B130" s="29" t="s">
        <v>121</v>
      </c>
      <c r="C130" s="23" t="s">
        <v>57</v>
      </c>
      <c r="D130" s="26"/>
      <c r="E130" s="26"/>
      <c r="F130" s="26"/>
      <c r="G130" s="26"/>
      <c r="H130" s="26"/>
    </row>
    <row r="131" spans="1:8" s="17" customFormat="1" ht="12.95" customHeight="1" thickBot="1">
      <c r="A131" s="121" t="s">
        <v>122</v>
      </c>
      <c r="B131" s="29" t="s">
        <v>123</v>
      </c>
      <c r="C131" s="23" t="s">
        <v>59</v>
      </c>
      <c r="D131" s="26"/>
      <c r="E131" s="26">
        <f>D131*E132*E128/10000</f>
        <v>0</v>
      </c>
      <c r="F131" s="26">
        <f>E131*F132*F128/10000</f>
        <v>0</v>
      </c>
      <c r="G131" s="26">
        <f>F131*G132*G128/10000</f>
        <v>0</v>
      </c>
      <c r="H131" s="26">
        <f>G131*H132*H128/10000</f>
        <v>0</v>
      </c>
    </row>
    <row r="132" spans="1:8" s="17" customFormat="1" ht="12.95" customHeight="1" thickBot="1">
      <c r="A132" s="122"/>
      <c r="B132" s="29" t="s">
        <v>121</v>
      </c>
      <c r="C132" s="23" t="s">
        <v>55</v>
      </c>
      <c r="D132" s="26"/>
      <c r="E132" s="26"/>
      <c r="F132" s="26"/>
      <c r="G132" s="26"/>
      <c r="H132" s="26"/>
    </row>
    <row r="133" spans="1:8" s="17" customFormat="1" ht="26.25" customHeight="1" thickBot="1">
      <c r="A133" s="121" t="s">
        <v>124</v>
      </c>
      <c r="B133" s="29" t="s">
        <v>125</v>
      </c>
      <c r="C133" s="23" t="s">
        <v>59</v>
      </c>
      <c r="D133" s="26"/>
      <c r="E133" s="26">
        <f>D133*E134*E128/10000</f>
        <v>0</v>
      </c>
      <c r="F133" s="26">
        <f>E133*F134*F128/10000</f>
        <v>0</v>
      </c>
      <c r="G133" s="26">
        <f>F133*G134*G128/10000</f>
        <v>0</v>
      </c>
      <c r="H133" s="26">
        <f>G133*H134*H128/10000</f>
        <v>0</v>
      </c>
    </row>
    <row r="134" spans="1:8" s="17" customFormat="1" ht="12.95" customHeight="1" thickBot="1">
      <c r="A134" s="122"/>
      <c r="B134" s="29" t="s">
        <v>121</v>
      </c>
      <c r="C134" s="23" t="s">
        <v>57</v>
      </c>
      <c r="D134" s="26"/>
      <c r="E134" s="26"/>
      <c r="F134" s="26"/>
      <c r="G134" s="26"/>
      <c r="H134" s="26"/>
    </row>
    <row r="135" spans="1:8" ht="12.95" customHeight="1" thickBot="1">
      <c r="A135" s="112" t="s">
        <v>14</v>
      </c>
      <c r="B135" s="4" t="s">
        <v>126</v>
      </c>
      <c r="C135" s="5" t="s">
        <v>59</v>
      </c>
      <c r="D135" s="26">
        <f>D138+D140+D142</f>
        <v>0</v>
      </c>
      <c r="E135" s="26">
        <f>E138+E140+E142</f>
        <v>0</v>
      </c>
      <c r="F135" s="26">
        <f>F138+F140+F142</f>
        <v>0</v>
      </c>
      <c r="G135" s="26">
        <f>G138+G140+G142</f>
        <v>0</v>
      </c>
      <c r="H135" s="26">
        <f>H138+H140+H142</f>
        <v>0</v>
      </c>
    </row>
    <row r="136" spans="1:8" ht="12.95" customHeight="1" thickBot="1">
      <c r="A136" s="113"/>
      <c r="B136" s="4" t="s">
        <v>63</v>
      </c>
      <c r="C136" s="5" t="s">
        <v>127</v>
      </c>
      <c r="D136" s="26">
        <v>103.2</v>
      </c>
      <c r="E136" s="26">
        <v>98.3</v>
      </c>
      <c r="F136" s="26">
        <v>103.4</v>
      </c>
      <c r="G136" s="26">
        <v>103.5</v>
      </c>
      <c r="H136" s="26">
        <v>103.7</v>
      </c>
    </row>
    <row r="137" spans="1:8" ht="12.95" customHeight="1" thickBot="1">
      <c r="A137" s="114"/>
      <c r="B137" s="4" t="s">
        <v>61</v>
      </c>
      <c r="C137" s="5" t="s">
        <v>57</v>
      </c>
      <c r="D137" s="8"/>
      <c r="E137" s="26"/>
      <c r="F137" s="26"/>
      <c r="G137" s="26"/>
      <c r="H137" s="26"/>
    </row>
    <row r="138" spans="1:8" s="17" customFormat="1" ht="12.95" customHeight="1" thickBot="1">
      <c r="A138" s="121" t="s">
        <v>128</v>
      </c>
      <c r="B138" s="29" t="s">
        <v>120</v>
      </c>
      <c r="C138" s="5" t="s">
        <v>59</v>
      </c>
      <c r="D138" s="8"/>
      <c r="E138" s="26">
        <f>D138*E139*E137/10000</f>
        <v>0</v>
      </c>
      <c r="F138" s="26">
        <f>E138*F139*F137/10000</f>
        <v>0</v>
      </c>
      <c r="G138" s="26">
        <f>F138*G139*G137/10000</f>
        <v>0</v>
      </c>
      <c r="H138" s="26">
        <f>G138*H139*H137/10000</f>
        <v>0</v>
      </c>
    </row>
    <row r="139" spans="1:8" s="17" customFormat="1" ht="12.95" customHeight="1" thickBot="1">
      <c r="A139" s="122"/>
      <c r="B139" s="29" t="s">
        <v>121</v>
      </c>
      <c r="C139" s="5" t="s">
        <v>57</v>
      </c>
      <c r="D139" s="26"/>
      <c r="E139" s="26"/>
      <c r="F139" s="26"/>
      <c r="G139" s="26"/>
      <c r="H139" s="26"/>
    </row>
    <row r="140" spans="1:8" s="17" customFormat="1" ht="12.95" customHeight="1" thickBot="1">
      <c r="A140" s="121" t="s">
        <v>129</v>
      </c>
      <c r="B140" s="29" t="s">
        <v>123</v>
      </c>
      <c r="C140" s="5" t="s">
        <v>59</v>
      </c>
      <c r="D140" s="8"/>
      <c r="E140" s="26">
        <f>D140*E141*E137/10000</f>
        <v>0</v>
      </c>
      <c r="F140" s="26">
        <f>E140*F141*F137/10000</f>
        <v>0</v>
      </c>
      <c r="G140" s="26">
        <f>F140*G141*G137/10000</f>
        <v>0</v>
      </c>
      <c r="H140" s="26">
        <f>G140*H141*H137/10000</f>
        <v>0</v>
      </c>
    </row>
    <row r="141" spans="1:8" s="17" customFormat="1" ht="12.95" customHeight="1" thickBot="1">
      <c r="A141" s="122"/>
      <c r="B141" s="29" t="s">
        <v>121</v>
      </c>
      <c r="C141" s="5" t="s">
        <v>55</v>
      </c>
      <c r="D141" s="26"/>
      <c r="E141" s="26"/>
      <c r="F141" s="26"/>
      <c r="G141" s="26"/>
      <c r="H141" s="26"/>
    </row>
    <row r="142" spans="1:8" s="17" customFormat="1" ht="27.75" customHeight="1" thickBot="1">
      <c r="A142" s="121" t="s">
        <v>130</v>
      </c>
      <c r="B142" s="29" t="s">
        <v>125</v>
      </c>
      <c r="C142" s="5" t="s">
        <v>59</v>
      </c>
      <c r="D142" s="8"/>
      <c r="E142" s="26">
        <f>D142*E143*E137/10000</f>
        <v>0</v>
      </c>
      <c r="F142" s="26">
        <f>E142*F143*F137/10000</f>
        <v>0</v>
      </c>
      <c r="G142" s="26">
        <f>F142*G143*G137/10000</f>
        <v>0</v>
      </c>
      <c r="H142" s="26">
        <f>G142*H143*H137/10000</f>
        <v>0</v>
      </c>
    </row>
    <row r="143" spans="1:8" s="17" customFormat="1" ht="13.5" customHeight="1" thickBot="1">
      <c r="A143" s="122"/>
      <c r="B143" s="29" t="s">
        <v>121</v>
      </c>
      <c r="C143" s="5" t="s">
        <v>57</v>
      </c>
      <c r="D143" s="26"/>
      <c r="E143" s="26"/>
      <c r="F143" s="26"/>
      <c r="G143" s="26"/>
      <c r="H143" s="26"/>
    </row>
    <row r="144" spans="1:8" ht="16.5" customHeight="1" thickBot="1">
      <c r="A144" s="124"/>
      <c r="B144" s="124"/>
      <c r="C144" s="124"/>
      <c r="D144" s="124"/>
      <c r="E144" s="124"/>
      <c r="F144" s="124"/>
      <c r="G144" s="124"/>
      <c r="H144" s="124"/>
    </row>
    <row r="145" spans="1:9" ht="16.5" customHeight="1" thickBot="1">
      <c r="A145" s="103" t="s">
        <v>0</v>
      </c>
      <c r="B145" s="103" t="s">
        <v>1</v>
      </c>
      <c r="C145" s="103" t="s">
        <v>2</v>
      </c>
      <c r="D145" s="1" t="s">
        <v>3</v>
      </c>
      <c r="E145" s="1" t="s">
        <v>4</v>
      </c>
      <c r="F145" s="105" t="s">
        <v>5</v>
      </c>
      <c r="G145" s="106"/>
      <c r="H145" s="107"/>
    </row>
    <row r="146" spans="1:9" ht="15.75" thickBot="1">
      <c r="A146" s="104"/>
      <c r="B146" s="104"/>
      <c r="C146" s="104"/>
      <c r="D146" s="2">
        <v>2017</v>
      </c>
      <c r="E146" s="3">
        <v>2018</v>
      </c>
      <c r="F146" s="2">
        <v>2019</v>
      </c>
      <c r="G146" s="2">
        <v>2020</v>
      </c>
      <c r="H146" s="2">
        <v>2021</v>
      </c>
    </row>
    <row r="147" spans="1:9" ht="29.1" customHeight="1" thickBot="1">
      <c r="A147" s="93" t="s">
        <v>131</v>
      </c>
      <c r="B147" s="105" t="s">
        <v>132</v>
      </c>
      <c r="C147" s="108"/>
      <c r="D147" s="108"/>
      <c r="E147" s="108"/>
      <c r="F147" s="108"/>
      <c r="G147" s="108"/>
      <c r="H147" s="109"/>
    </row>
    <row r="148" spans="1:9" ht="12.95" customHeight="1" thickBot="1">
      <c r="A148" s="24" t="s">
        <v>133</v>
      </c>
      <c r="B148" s="30" t="s">
        <v>134</v>
      </c>
      <c r="C148" s="31" t="s">
        <v>135</v>
      </c>
      <c r="D148" s="23"/>
      <c r="E148" s="23"/>
      <c r="F148" s="23"/>
      <c r="G148" s="23"/>
      <c r="H148" s="23"/>
      <c r="I148" s="17"/>
    </row>
    <row r="149" spans="1:9" ht="12.95" customHeight="1" thickBot="1">
      <c r="A149" s="24" t="s">
        <v>30</v>
      </c>
      <c r="B149" s="32" t="s">
        <v>136</v>
      </c>
      <c r="C149" s="33" t="s">
        <v>137</v>
      </c>
      <c r="D149" s="23"/>
      <c r="E149" s="23"/>
      <c r="F149" s="23"/>
      <c r="G149" s="23"/>
      <c r="H149" s="23"/>
      <c r="I149" s="123"/>
    </row>
    <row r="150" spans="1:9" ht="12.95" customHeight="1" thickBot="1">
      <c r="A150" s="24" t="s">
        <v>32</v>
      </c>
      <c r="B150" s="34" t="s">
        <v>138</v>
      </c>
      <c r="C150" s="35" t="s">
        <v>137</v>
      </c>
      <c r="D150" s="23"/>
      <c r="E150" s="23"/>
      <c r="F150" s="23"/>
      <c r="G150" s="23"/>
      <c r="H150" s="23"/>
      <c r="I150" s="123"/>
    </row>
    <row r="151" spans="1:9" ht="12.95" customHeight="1" thickBot="1">
      <c r="A151" s="24" t="s">
        <v>34</v>
      </c>
      <c r="B151" s="36" t="s">
        <v>139</v>
      </c>
      <c r="C151" s="37" t="s">
        <v>135</v>
      </c>
      <c r="D151" s="23"/>
      <c r="E151" s="23"/>
      <c r="F151" s="23"/>
      <c r="G151" s="23"/>
      <c r="H151" s="23"/>
      <c r="I151" s="123"/>
    </row>
    <row r="152" spans="1:9" ht="12.95" customHeight="1" thickBot="1">
      <c r="A152" s="24" t="s">
        <v>37</v>
      </c>
      <c r="B152" s="30" t="s">
        <v>140</v>
      </c>
      <c r="C152" s="31" t="s">
        <v>135</v>
      </c>
      <c r="D152" s="23"/>
      <c r="E152" s="23"/>
      <c r="F152" s="23"/>
      <c r="G152" s="23"/>
      <c r="H152" s="23"/>
      <c r="I152" s="123"/>
    </row>
    <row r="153" spans="1:9" ht="12.95" customHeight="1" thickBot="1">
      <c r="A153" s="24" t="s">
        <v>43</v>
      </c>
      <c r="B153" s="30" t="s">
        <v>141</v>
      </c>
      <c r="C153" s="31" t="s">
        <v>137</v>
      </c>
      <c r="D153" s="23"/>
      <c r="E153" s="23"/>
      <c r="F153" s="23"/>
      <c r="G153" s="23"/>
      <c r="H153" s="23"/>
      <c r="I153" s="123"/>
    </row>
    <row r="154" spans="1:9" ht="12.95" customHeight="1" thickBot="1">
      <c r="A154" s="24" t="s">
        <v>45</v>
      </c>
      <c r="B154" s="30" t="s">
        <v>142</v>
      </c>
      <c r="C154" s="31" t="s">
        <v>135</v>
      </c>
      <c r="D154" s="23"/>
      <c r="E154" s="23"/>
      <c r="F154" s="23"/>
      <c r="G154" s="23"/>
      <c r="H154" s="23"/>
      <c r="I154" s="123"/>
    </row>
    <row r="155" spans="1:9" ht="15.75" thickBot="1">
      <c r="A155" s="24" t="s">
        <v>48</v>
      </c>
      <c r="B155" s="38" t="s">
        <v>143</v>
      </c>
      <c r="C155" s="31" t="s">
        <v>135</v>
      </c>
      <c r="D155" s="22">
        <v>2775</v>
      </c>
      <c r="E155" s="22">
        <v>3996</v>
      </c>
      <c r="F155" s="90">
        <f>E155*1.01</f>
        <v>4035.96</v>
      </c>
      <c r="G155" s="90">
        <f>F155*1.01</f>
        <v>4076.3196000000003</v>
      </c>
      <c r="H155" s="90">
        <f>G155*1.01</f>
        <v>4117.0827960000006</v>
      </c>
    </row>
    <row r="156" spans="1:9" ht="12.95" customHeight="1" thickBot="1">
      <c r="A156" s="24" t="s">
        <v>144</v>
      </c>
      <c r="B156" s="30" t="s">
        <v>145</v>
      </c>
      <c r="C156" s="31" t="s">
        <v>146</v>
      </c>
      <c r="D156" s="23"/>
      <c r="E156" s="23"/>
      <c r="F156" s="23"/>
      <c r="G156" s="23"/>
      <c r="H156" s="23"/>
    </row>
    <row r="157" spans="1:9" ht="12.95" customHeight="1" thickBot="1">
      <c r="A157" s="24" t="s">
        <v>147</v>
      </c>
      <c r="B157" s="30" t="s">
        <v>148</v>
      </c>
      <c r="C157" s="33" t="s">
        <v>149</v>
      </c>
      <c r="D157" s="23"/>
      <c r="E157" s="23"/>
      <c r="F157" s="23"/>
      <c r="G157" s="23"/>
      <c r="H157" s="23"/>
    </row>
    <row r="158" spans="1:9" ht="12.95" customHeight="1" thickBot="1">
      <c r="A158" s="24" t="s">
        <v>150</v>
      </c>
      <c r="B158" s="32" t="s">
        <v>151</v>
      </c>
      <c r="C158" s="35" t="s">
        <v>137</v>
      </c>
      <c r="D158" s="23"/>
      <c r="E158" s="23"/>
      <c r="F158" s="23"/>
      <c r="G158" s="23"/>
      <c r="H158" s="23"/>
    </row>
    <row r="159" spans="1:9" ht="12.95" customHeight="1" thickBot="1">
      <c r="A159" s="24" t="s">
        <v>152</v>
      </c>
      <c r="B159" s="34" t="s">
        <v>153</v>
      </c>
      <c r="C159" s="35" t="s">
        <v>135</v>
      </c>
      <c r="D159" s="23"/>
      <c r="E159" s="23"/>
      <c r="F159" s="23"/>
      <c r="G159" s="23"/>
      <c r="H159" s="23"/>
    </row>
    <row r="160" spans="1:9" ht="12.95" customHeight="1" thickBot="1">
      <c r="A160" s="24" t="s">
        <v>154</v>
      </c>
      <c r="B160" s="36" t="s">
        <v>155</v>
      </c>
      <c r="C160" s="37" t="s">
        <v>156</v>
      </c>
      <c r="D160" s="23"/>
      <c r="E160" s="23"/>
      <c r="F160" s="23"/>
      <c r="G160" s="23"/>
      <c r="H160" s="23"/>
    </row>
    <row r="161" spans="1:8" ht="52.5" customHeight="1" thickBot="1">
      <c r="A161" s="24" t="s">
        <v>157</v>
      </c>
      <c r="B161" s="30" t="s">
        <v>158</v>
      </c>
      <c r="C161" s="31" t="s">
        <v>137</v>
      </c>
      <c r="D161" s="22">
        <v>93.6</v>
      </c>
      <c r="E161" s="22">
        <v>117.5</v>
      </c>
      <c r="F161" s="77">
        <f>E161*1.01</f>
        <v>118.675</v>
      </c>
      <c r="G161" s="77">
        <f>F161*1.01</f>
        <v>119.86175</v>
      </c>
      <c r="H161" s="77">
        <f>G161*1.01</f>
        <v>121.0603675</v>
      </c>
    </row>
    <row r="162" spans="1:8" ht="12.95" customHeight="1" thickBot="1">
      <c r="A162" s="24" t="s">
        <v>159</v>
      </c>
      <c r="B162" s="30" t="s">
        <v>160</v>
      </c>
      <c r="C162" s="31" t="s">
        <v>137</v>
      </c>
      <c r="D162" s="23"/>
      <c r="E162" s="23"/>
      <c r="F162" s="23"/>
      <c r="G162" s="23"/>
      <c r="H162" s="23"/>
    </row>
    <row r="163" spans="1:8" ht="26.25" thickBot="1">
      <c r="A163" s="24" t="s">
        <v>161</v>
      </c>
      <c r="B163" s="30" t="s">
        <v>162</v>
      </c>
      <c r="C163" s="31" t="s">
        <v>137</v>
      </c>
      <c r="D163" s="23"/>
      <c r="E163" s="19"/>
      <c r="F163" s="23"/>
      <c r="G163" s="23"/>
      <c r="H163" s="23"/>
    </row>
    <row r="164" spans="1:8" ht="26.25" thickBot="1">
      <c r="A164" s="24" t="s">
        <v>163</v>
      </c>
      <c r="B164" s="32" t="s">
        <v>164</v>
      </c>
      <c r="C164" s="31" t="s">
        <v>137</v>
      </c>
      <c r="D164" s="23"/>
      <c r="E164" s="23"/>
      <c r="F164" s="23"/>
      <c r="G164" s="23"/>
      <c r="H164" s="23"/>
    </row>
    <row r="165" spans="1:8" ht="12.95" customHeight="1" thickBot="1">
      <c r="A165" s="24" t="s">
        <v>165</v>
      </c>
      <c r="B165" s="36" t="s">
        <v>166</v>
      </c>
      <c r="C165" s="31" t="s">
        <v>137</v>
      </c>
      <c r="D165" s="23"/>
      <c r="E165" s="23"/>
      <c r="F165" s="23"/>
      <c r="G165" s="23"/>
      <c r="H165" s="23"/>
    </row>
    <row r="166" spans="1:8" ht="12.95" customHeight="1" thickBot="1">
      <c r="A166" s="24" t="s">
        <v>167</v>
      </c>
      <c r="B166" s="30" t="s">
        <v>168</v>
      </c>
      <c r="C166" s="31" t="s">
        <v>137</v>
      </c>
      <c r="D166" s="23"/>
      <c r="E166" s="23"/>
      <c r="F166" s="23"/>
      <c r="G166" s="23"/>
      <c r="H166" s="23"/>
    </row>
    <row r="167" spans="1:8" ht="26.25" thickBot="1">
      <c r="A167" s="24" t="s">
        <v>169</v>
      </c>
      <c r="B167" s="38" t="s">
        <v>170</v>
      </c>
      <c r="C167" s="31" t="s">
        <v>171</v>
      </c>
      <c r="D167" s="23"/>
      <c r="E167" s="23"/>
      <c r="F167" s="23"/>
      <c r="G167" s="23"/>
      <c r="H167" s="23"/>
    </row>
    <row r="168" spans="1:8" ht="12.95" customHeight="1" thickBot="1">
      <c r="A168" s="24" t="s">
        <v>172</v>
      </c>
      <c r="B168" s="34" t="s">
        <v>173</v>
      </c>
      <c r="C168" s="39" t="s">
        <v>171</v>
      </c>
      <c r="D168" s="23"/>
      <c r="E168" s="23"/>
      <c r="F168" s="23"/>
      <c r="G168" s="23"/>
      <c r="H168" s="23"/>
    </row>
    <row r="169" spans="1:8" ht="12.95" customHeight="1" thickBot="1">
      <c r="A169" s="24" t="s">
        <v>174</v>
      </c>
      <c r="B169" s="34" t="s">
        <v>175</v>
      </c>
      <c r="C169" s="31" t="s">
        <v>171</v>
      </c>
      <c r="D169" s="23"/>
      <c r="E169" s="23"/>
      <c r="F169" s="23"/>
      <c r="G169" s="23"/>
      <c r="H169" s="23"/>
    </row>
    <row r="170" spans="1:8" ht="12.95" customHeight="1" thickBot="1">
      <c r="A170" s="24" t="s">
        <v>176</v>
      </c>
      <c r="B170" s="34" t="s">
        <v>177</v>
      </c>
      <c r="C170" s="39" t="s">
        <v>171</v>
      </c>
      <c r="D170" s="23"/>
      <c r="E170" s="23"/>
      <c r="F170" s="23"/>
      <c r="G170" s="23"/>
      <c r="H170" s="23"/>
    </row>
    <row r="171" spans="1:8" ht="12.95" customHeight="1" thickBot="1">
      <c r="A171" s="24" t="s">
        <v>178</v>
      </c>
      <c r="B171" s="34" t="s">
        <v>179</v>
      </c>
      <c r="C171" s="31" t="s">
        <v>171</v>
      </c>
      <c r="D171" s="23"/>
      <c r="E171" s="23"/>
      <c r="F171" s="23"/>
      <c r="G171" s="23"/>
      <c r="H171" s="23"/>
    </row>
    <row r="172" spans="1:8" ht="12.95" customHeight="1" thickBot="1">
      <c r="A172" s="24" t="s">
        <v>180</v>
      </c>
      <c r="B172" s="34" t="s">
        <v>181</v>
      </c>
      <c r="C172" s="39" t="s">
        <v>171</v>
      </c>
      <c r="D172" s="23"/>
      <c r="E172" s="23"/>
      <c r="F172" s="23"/>
      <c r="G172" s="23"/>
      <c r="H172" s="23"/>
    </row>
    <row r="173" spans="1:8" ht="26.25" thickBot="1">
      <c r="A173" s="24" t="s">
        <v>182</v>
      </c>
      <c r="B173" s="34" t="s">
        <v>183</v>
      </c>
      <c r="C173" s="31" t="s">
        <v>171</v>
      </c>
      <c r="D173" s="23"/>
      <c r="E173" s="23"/>
      <c r="F173" s="23"/>
      <c r="G173" s="23"/>
      <c r="H173" s="23"/>
    </row>
    <row r="174" spans="1:8" ht="12.95" customHeight="1" thickBot="1">
      <c r="A174" s="24" t="s">
        <v>184</v>
      </c>
      <c r="B174" s="34" t="s">
        <v>185</v>
      </c>
      <c r="C174" s="33" t="s">
        <v>186</v>
      </c>
      <c r="D174" s="23"/>
      <c r="E174" s="23"/>
      <c r="F174" s="23"/>
      <c r="G174" s="23"/>
      <c r="H174" s="23"/>
    </row>
    <row r="175" spans="1:8" s="17" customFormat="1" ht="12.95" customHeight="1" thickBot="1">
      <c r="A175" s="24" t="s">
        <v>187</v>
      </c>
      <c r="B175" s="34" t="s">
        <v>188</v>
      </c>
      <c r="C175" s="35" t="s">
        <v>189</v>
      </c>
      <c r="D175" s="23"/>
      <c r="E175" s="23"/>
      <c r="F175" s="23"/>
      <c r="G175" s="23"/>
      <c r="H175" s="23"/>
    </row>
    <row r="176" spans="1:8" s="17" customFormat="1" ht="12.95" customHeight="1" thickBot="1">
      <c r="A176" s="24" t="s">
        <v>190</v>
      </c>
      <c r="B176" s="36" t="s">
        <v>191</v>
      </c>
      <c r="C176" s="37" t="s">
        <v>192</v>
      </c>
      <c r="D176" s="23"/>
      <c r="E176" s="23"/>
      <c r="F176" s="23"/>
      <c r="G176" s="23"/>
      <c r="H176" s="23"/>
    </row>
    <row r="177" spans="1:8" s="17" customFormat="1" ht="36.75" customHeight="1" thickBot="1">
      <c r="A177" s="24" t="s">
        <v>193</v>
      </c>
      <c r="B177" s="40" t="s">
        <v>194</v>
      </c>
      <c r="C177" s="31" t="s">
        <v>149</v>
      </c>
      <c r="D177" s="23"/>
      <c r="E177" s="23"/>
      <c r="F177" s="23"/>
      <c r="G177" s="23"/>
      <c r="H177" s="23"/>
    </row>
    <row r="178" spans="1:8" s="17" customFormat="1" ht="12.95" customHeight="1" thickBot="1">
      <c r="A178" s="24" t="s">
        <v>195</v>
      </c>
      <c r="B178" s="30" t="s">
        <v>196</v>
      </c>
      <c r="C178" s="31" t="s">
        <v>137</v>
      </c>
      <c r="D178" s="23"/>
      <c r="E178" s="23"/>
      <c r="F178" s="23"/>
      <c r="G178" s="23"/>
      <c r="H178" s="23"/>
    </row>
    <row r="179" spans="1:8" s="17" customFormat="1" ht="12.95" customHeight="1" thickBot="1">
      <c r="A179" s="24" t="s">
        <v>197</v>
      </c>
      <c r="B179" s="32" t="s">
        <v>198</v>
      </c>
      <c r="C179" s="33" t="s">
        <v>199</v>
      </c>
      <c r="D179" s="23"/>
      <c r="E179" s="23"/>
      <c r="F179" s="23"/>
      <c r="G179" s="23"/>
      <c r="H179" s="23"/>
    </row>
    <row r="180" spans="1:8" s="17" customFormat="1" ht="12.95" customHeight="1" thickBot="1">
      <c r="A180" s="24" t="s">
        <v>200</v>
      </c>
      <c r="B180" s="34" t="s">
        <v>201</v>
      </c>
      <c r="C180" s="35" t="s">
        <v>199</v>
      </c>
      <c r="D180" s="23"/>
      <c r="E180" s="23"/>
      <c r="F180" s="23"/>
      <c r="G180" s="23"/>
      <c r="H180" s="23"/>
    </row>
    <row r="181" spans="1:8" s="17" customFormat="1" ht="12.95" customHeight="1" thickBot="1">
      <c r="A181" s="24" t="s">
        <v>202</v>
      </c>
      <c r="B181" s="34" t="s">
        <v>203</v>
      </c>
      <c r="C181" s="35" t="s">
        <v>137</v>
      </c>
      <c r="D181" s="23"/>
      <c r="E181" s="23"/>
      <c r="F181" s="23"/>
      <c r="G181" s="23"/>
      <c r="H181" s="23"/>
    </row>
    <row r="182" spans="1:8" s="17" customFormat="1" ht="12.95" customHeight="1" thickBot="1">
      <c r="A182" s="24" t="s">
        <v>204</v>
      </c>
      <c r="B182" s="34" t="s">
        <v>205</v>
      </c>
      <c r="C182" s="35" t="s">
        <v>199</v>
      </c>
      <c r="D182" s="23"/>
      <c r="E182" s="23"/>
      <c r="F182" s="23"/>
      <c r="G182" s="23"/>
      <c r="H182" s="23"/>
    </row>
    <row r="183" spans="1:8" s="17" customFormat="1" ht="24.75" customHeight="1" thickBot="1">
      <c r="A183" s="24" t="s">
        <v>206</v>
      </c>
      <c r="B183" s="41" t="s">
        <v>207</v>
      </c>
      <c r="C183" s="37" t="s">
        <v>137</v>
      </c>
      <c r="D183" s="23"/>
      <c r="E183" s="23"/>
      <c r="F183" s="23"/>
      <c r="G183" s="23"/>
      <c r="H183" s="23"/>
    </row>
    <row r="184" spans="1:8" s="17" customFormat="1" ht="12.95" customHeight="1" thickBot="1">
      <c r="A184" s="24" t="s">
        <v>208</v>
      </c>
      <c r="B184" s="36" t="s">
        <v>209</v>
      </c>
      <c r="C184" s="42" t="s">
        <v>137</v>
      </c>
      <c r="D184" s="23"/>
      <c r="E184" s="23"/>
      <c r="F184" s="23"/>
      <c r="G184" s="23"/>
      <c r="H184" s="23"/>
    </row>
    <row r="185" spans="1:8" s="17" customFormat="1" ht="25.5" customHeight="1" thickBot="1">
      <c r="A185" s="24" t="s">
        <v>210</v>
      </c>
      <c r="B185" s="40" t="s">
        <v>211</v>
      </c>
      <c r="C185" s="31" t="s">
        <v>135</v>
      </c>
      <c r="D185" s="23"/>
      <c r="E185" s="23"/>
      <c r="F185" s="23"/>
      <c r="G185" s="23"/>
      <c r="H185" s="23"/>
    </row>
    <row r="186" spans="1:8" s="17" customFormat="1" ht="30" customHeight="1" thickBot="1">
      <c r="A186" s="24" t="s">
        <v>212</v>
      </c>
      <c r="B186" s="43" t="s">
        <v>213</v>
      </c>
      <c r="C186" s="31" t="s">
        <v>214</v>
      </c>
      <c r="D186" s="23"/>
      <c r="E186" s="23"/>
      <c r="F186" s="23"/>
      <c r="G186" s="23"/>
      <c r="H186" s="23"/>
    </row>
    <row r="187" spans="1:8" s="17" customFormat="1" ht="12.95" customHeight="1" thickBot="1">
      <c r="A187" s="24" t="s">
        <v>215</v>
      </c>
      <c r="B187" s="32" t="s">
        <v>216</v>
      </c>
      <c r="C187" s="44" t="s">
        <v>199</v>
      </c>
      <c r="D187" s="23"/>
      <c r="E187" s="23"/>
      <c r="F187" s="23"/>
      <c r="G187" s="23"/>
      <c r="H187" s="23"/>
    </row>
    <row r="188" spans="1:8" s="17" customFormat="1" ht="12.95" customHeight="1" thickBot="1">
      <c r="A188" s="24" t="s">
        <v>217</v>
      </c>
      <c r="B188" s="45" t="s">
        <v>218</v>
      </c>
      <c r="C188" s="31" t="s">
        <v>219</v>
      </c>
      <c r="D188" s="23"/>
      <c r="E188" s="23"/>
      <c r="F188" s="23"/>
      <c r="G188" s="23"/>
      <c r="H188" s="23"/>
    </row>
    <row r="189" spans="1:8" s="17" customFormat="1" ht="38.25" customHeight="1" thickBot="1">
      <c r="A189" s="24" t="s">
        <v>220</v>
      </c>
      <c r="B189" s="46" t="s">
        <v>221</v>
      </c>
      <c r="C189" s="39" t="s">
        <v>222</v>
      </c>
      <c r="D189" s="23"/>
      <c r="E189" s="23"/>
      <c r="F189" s="23"/>
      <c r="G189" s="23"/>
      <c r="H189" s="23"/>
    </row>
    <row r="190" spans="1:8" s="17" customFormat="1" ht="12.95" customHeight="1" thickBot="1">
      <c r="A190" s="24" t="s">
        <v>223</v>
      </c>
      <c r="B190" s="30" t="s">
        <v>224</v>
      </c>
      <c r="C190" s="31" t="s">
        <v>225</v>
      </c>
      <c r="D190" s="23"/>
      <c r="E190" s="23"/>
      <c r="F190" s="23"/>
      <c r="G190" s="23"/>
      <c r="H190" s="23"/>
    </row>
    <row r="191" spans="1:8" s="17" customFormat="1" ht="12.95" customHeight="1" thickBot="1">
      <c r="A191" s="24" t="s">
        <v>226</v>
      </c>
      <c r="B191" s="38" t="s">
        <v>227</v>
      </c>
      <c r="C191" s="39" t="s">
        <v>228</v>
      </c>
      <c r="D191" s="23"/>
      <c r="E191" s="23"/>
      <c r="F191" s="23"/>
      <c r="G191" s="23"/>
      <c r="H191" s="23"/>
    </row>
    <row r="192" spans="1:8" s="17" customFormat="1" ht="12.95" customHeight="1" thickBot="1">
      <c r="A192" s="24" t="s">
        <v>229</v>
      </c>
      <c r="B192" s="47" t="s">
        <v>230</v>
      </c>
      <c r="C192" s="31" t="s">
        <v>222</v>
      </c>
      <c r="D192" s="23"/>
      <c r="E192" s="23"/>
      <c r="F192" s="23"/>
      <c r="G192" s="23"/>
      <c r="H192" s="23"/>
    </row>
    <row r="193" spans="1:8" s="17" customFormat="1" ht="12.95" customHeight="1" thickBot="1">
      <c r="A193" s="24" t="s">
        <v>231</v>
      </c>
      <c r="B193" s="47" t="s">
        <v>232</v>
      </c>
      <c r="C193" s="31" t="s">
        <v>225</v>
      </c>
      <c r="D193" s="23"/>
      <c r="E193" s="23"/>
      <c r="F193" s="23"/>
      <c r="G193" s="23"/>
      <c r="H193" s="23"/>
    </row>
    <row r="194" spans="1:8" s="17" customFormat="1" ht="12.95" customHeight="1" thickBot="1">
      <c r="A194" s="48" t="s">
        <v>233</v>
      </c>
      <c r="B194" s="23" t="s">
        <v>234</v>
      </c>
      <c r="C194" s="23" t="s">
        <v>235</v>
      </c>
      <c r="D194" s="49">
        <f>D195+D196+D197</f>
        <v>0</v>
      </c>
      <c r="E194" s="49">
        <f>E195+E196+E197</f>
        <v>0</v>
      </c>
      <c r="F194" s="49">
        <f>F195+F196+F197</f>
        <v>0</v>
      </c>
      <c r="G194" s="49">
        <f>G195+G196+G197</f>
        <v>0</v>
      </c>
      <c r="H194" s="49">
        <f>H195+H196+H197</f>
        <v>0</v>
      </c>
    </row>
    <row r="195" spans="1:8" s="17" customFormat="1" ht="12.95" customHeight="1" thickBot="1">
      <c r="A195" s="48" t="s">
        <v>236</v>
      </c>
      <c r="B195" s="50" t="s">
        <v>237</v>
      </c>
      <c r="C195" s="19" t="s">
        <v>235</v>
      </c>
      <c r="D195" s="19"/>
      <c r="E195" s="19"/>
      <c r="F195" s="19"/>
      <c r="G195" s="19"/>
      <c r="H195" s="19"/>
    </row>
    <row r="196" spans="1:8" s="17" customFormat="1" ht="12.95" customHeight="1" thickBot="1">
      <c r="A196" s="51" t="s">
        <v>238</v>
      </c>
      <c r="B196" s="52" t="s">
        <v>239</v>
      </c>
      <c r="C196" s="52" t="s">
        <v>235</v>
      </c>
      <c r="D196" s="19"/>
      <c r="E196" s="19"/>
      <c r="F196" s="19"/>
      <c r="G196" s="19"/>
      <c r="H196" s="19"/>
    </row>
    <row r="197" spans="1:8" s="17" customFormat="1" ht="12.95" customHeight="1" thickBot="1">
      <c r="A197" s="48" t="s">
        <v>240</v>
      </c>
      <c r="B197" s="50" t="s">
        <v>241</v>
      </c>
      <c r="C197" s="50" t="s">
        <v>235</v>
      </c>
      <c r="D197" s="19"/>
      <c r="E197" s="19"/>
      <c r="F197" s="19"/>
      <c r="G197" s="19"/>
      <c r="H197" s="19"/>
    </row>
    <row r="198" spans="1:8" s="17" customFormat="1" ht="15.75" customHeight="1" thickBot="1">
      <c r="A198" s="24" t="s">
        <v>242</v>
      </c>
      <c r="B198" s="23" t="s">
        <v>243</v>
      </c>
      <c r="C198" s="23" t="s">
        <v>244</v>
      </c>
      <c r="D198" s="23"/>
      <c r="E198" s="23"/>
      <c r="F198" s="23"/>
      <c r="G198" s="23"/>
      <c r="H198" s="23"/>
    </row>
    <row r="199" spans="1:8" ht="29.1" customHeight="1" thickBot="1">
      <c r="A199" s="93" t="s">
        <v>245</v>
      </c>
      <c r="B199" s="105" t="s">
        <v>246</v>
      </c>
      <c r="C199" s="108"/>
      <c r="D199" s="108"/>
      <c r="E199" s="108"/>
      <c r="F199" s="108"/>
      <c r="G199" s="108"/>
      <c r="H199" s="109"/>
    </row>
    <row r="200" spans="1:8" ht="26.25" customHeight="1" thickBot="1">
      <c r="A200" s="112">
        <v>1</v>
      </c>
      <c r="B200" s="4" t="s">
        <v>247</v>
      </c>
      <c r="C200" s="4" t="s">
        <v>59</v>
      </c>
      <c r="D200" s="87">
        <v>452881</v>
      </c>
      <c r="E200" s="78">
        <v>0</v>
      </c>
      <c r="F200" s="78">
        <f>E200*F201*F202/10000</f>
        <v>0</v>
      </c>
      <c r="G200" s="78">
        <f>F200*G201*G202/10000</f>
        <v>0</v>
      </c>
      <c r="H200" s="78">
        <f>G200*H201*H202/10000</f>
        <v>0</v>
      </c>
    </row>
    <row r="201" spans="1:8" ht="14.25" customHeight="1" thickBot="1">
      <c r="A201" s="113"/>
      <c r="B201" s="4" t="s">
        <v>248</v>
      </c>
      <c r="C201" s="4" t="s">
        <v>249</v>
      </c>
      <c r="D201" s="11">
        <v>102.9</v>
      </c>
      <c r="E201" s="11">
        <v>102.9</v>
      </c>
      <c r="F201" s="11">
        <v>102</v>
      </c>
      <c r="G201" s="11">
        <v>102.5</v>
      </c>
      <c r="H201" s="11">
        <v>102.4</v>
      </c>
    </row>
    <row r="202" spans="1:8" ht="18.75" customHeight="1" thickBot="1">
      <c r="A202" s="114"/>
      <c r="B202" s="4" t="s">
        <v>61</v>
      </c>
      <c r="C202" s="4" t="s">
        <v>57</v>
      </c>
      <c r="D202" s="11">
        <v>104</v>
      </c>
      <c r="E202" s="11">
        <v>102.2</v>
      </c>
      <c r="F202" s="11">
        <v>104.2</v>
      </c>
      <c r="G202" s="11">
        <v>103.5</v>
      </c>
      <c r="H202" s="11">
        <v>104</v>
      </c>
    </row>
    <row r="203" spans="1:8" ht="28.5" customHeight="1" thickBot="1">
      <c r="A203" s="112">
        <v>2</v>
      </c>
      <c r="B203" s="4" t="s">
        <v>250</v>
      </c>
      <c r="C203" s="4" t="s">
        <v>59</v>
      </c>
      <c r="D203" s="11"/>
      <c r="E203" s="8">
        <f>D203*E204*E205/10000</f>
        <v>0</v>
      </c>
      <c r="F203" s="8">
        <f>E203*F204*F205/10000</f>
        <v>0</v>
      </c>
      <c r="G203" s="8">
        <f>F203*G204*G205/10000</f>
        <v>0</v>
      </c>
      <c r="H203" s="8">
        <f>G203*H204*H205/10000</f>
        <v>0</v>
      </c>
    </row>
    <row r="204" spans="1:8" ht="15.75" customHeight="1" thickBot="1">
      <c r="A204" s="113"/>
      <c r="B204" s="4" t="s">
        <v>251</v>
      </c>
      <c r="C204" s="4" t="s">
        <v>249</v>
      </c>
      <c r="D204" s="11"/>
      <c r="E204" s="11"/>
      <c r="F204" s="11"/>
      <c r="G204" s="11"/>
      <c r="H204" s="11"/>
    </row>
    <row r="205" spans="1:8" ht="17.25" customHeight="1" thickBot="1">
      <c r="A205" s="114"/>
      <c r="B205" s="4" t="s">
        <v>61</v>
      </c>
      <c r="C205" s="4" t="s">
        <v>57</v>
      </c>
      <c r="D205" s="11"/>
      <c r="E205" s="11"/>
      <c r="F205" s="11"/>
      <c r="G205" s="11"/>
      <c r="H205" s="11"/>
    </row>
    <row r="206" spans="1:8" ht="26.25" thickBot="1">
      <c r="A206" s="125" t="s">
        <v>32</v>
      </c>
      <c r="B206" s="23" t="s">
        <v>252</v>
      </c>
      <c r="C206" s="23" t="s">
        <v>59</v>
      </c>
      <c r="D206" s="83">
        <v>138855.4</v>
      </c>
      <c r="E206" s="78">
        <v>117703.4</v>
      </c>
      <c r="F206" s="78">
        <f>E206*F207*F208/10000</f>
        <v>123353.1632</v>
      </c>
      <c r="G206" s="78">
        <f>F206*G207*G208/10000</f>
        <v>128533.99605440002</v>
      </c>
      <c r="H206" s="78">
        <f>G206*H207*H208/10000</f>
        <v>134060.95788473921</v>
      </c>
    </row>
    <row r="207" spans="1:8" ht="15" customHeight="1" thickBot="1">
      <c r="A207" s="126"/>
      <c r="B207" s="23" t="s">
        <v>253</v>
      </c>
      <c r="C207" s="23" t="s">
        <v>249</v>
      </c>
      <c r="D207" s="11">
        <v>98.5</v>
      </c>
      <c r="E207" s="11">
        <v>99</v>
      </c>
      <c r="F207" s="11">
        <v>100</v>
      </c>
      <c r="G207" s="11">
        <v>100</v>
      </c>
      <c r="H207" s="11">
        <v>100</v>
      </c>
    </row>
    <row r="208" spans="1:8" ht="14.25" customHeight="1" thickBot="1">
      <c r="A208" s="127"/>
      <c r="B208" s="23" t="s">
        <v>61</v>
      </c>
      <c r="C208" s="23" t="s">
        <v>57</v>
      </c>
      <c r="D208" s="11">
        <v>105.3</v>
      </c>
      <c r="E208" s="11">
        <v>104</v>
      </c>
      <c r="F208" s="11">
        <v>104.8</v>
      </c>
      <c r="G208" s="11">
        <v>104.2</v>
      </c>
      <c r="H208" s="11">
        <v>104.3</v>
      </c>
    </row>
    <row r="209" spans="1:8" ht="18.75" customHeight="1" thickBot="1">
      <c r="A209" s="128"/>
      <c r="B209" s="128"/>
      <c r="C209" s="128"/>
      <c r="D209" s="128"/>
      <c r="E209" s="128"/>
      <c r="F209" s="128"/>
      <c r="G209" s="128"/>
      <c r="H209" s="128"/>
    </row>
    <row r="210" spans="1:8" ht="12.95" customHeight="1" thickBot="1">
      <c r="A210" s="103" t="s">
        <v>0</v>
      </c>
      <c r="B210" s="103" t="s">
        <v>1</v>
      </c>
      <c r="C210" s="103" t="s">
        <v>2</v>
      </c>
      <c r="D210" s="1" t="s">
        <v>3</v>
      </c>
      <c r="E210" s="1" t="s">
        <v>4</v>
      </c>
      <c r="F210" s="105" t="s">
        <v>5</v>
      </c>
      <c r="G210" s="106"/>
      <c r="H210" s="107"/>
    </row>
    <row r="211" spans="1:8" ht="12.95" customHeight="1" thickBot="1">
      <c r="A211" s="104"/>
      <c r="B211" s="104"/>
      <c r="C211" s="104"/>
      <c r="D211" s="91">
        <v>2017</v>
      </c>
      <c r="E211" s="89">
        <v>2018</v>
      </c>
      <c r="F211" s="91">
        <v>2019</v>
      </c>
      <c r="G211" s="91">
        <v>2020</v>
      </c>
      <c r="H211" s="91">
        <v>2021</v>
      </c>
    </row>
    <row r="212" spans="1:8" ht="29.1" customHeight="1" thickBot="1">
      <c r="A212" s="93" t="s">
        <v>254</v>
      </c>
      <c r="B212" s="105" t="s">
        <v>255</v>
      </c>
      <c r="C212" s="108"/>
      <c r="D212" s="108"/>
      <c r="E212" s="108"/>
      <c r="F212" s="108"/>
      <c r="G212" s="108"/>
      <c r="H212" s="109"/>
    </row>
    <row r="213" spans="1:8" ht="24.75" customHeight="1" thickBot="1">
      <c r="A213" s="125">
        <v>1</v>
      </c>
      <c r="B213" s="23" t="s">
        <v>256</v>
      </c>
      <c r="C213" s="23" t="s">
        <v>59</v>
      </c>
      <c r="D213" s="83">
        <f>SUM(D216)</f>
        <v>1995181</v>
      </c>
      <c r="E213" s="83">
        <f>SUM(E216)</f>
        <v>1996131.1</v>
      </c>
      <c r="F213" s="83">
        <f t="shared" ref="F213:H213" si="3">SUM(F216)</f>
        <v>2095937.655</v>
      </c>
      <c r="G213" s="83">
        <f t="shared" si="3"/>
        <v>2188158.91182</v>
      </c>
      <c r="H213" s="83">
        <f t="shared" si="3"/>
        <v>2280061.5861164406</v>
      </c>
    </row>
    <row r="214" spans="1:8" ht="12.95" customHeight="1" thickBot="1">
      <c r="A214" s="126"/>
      <c r="B214" s="23" t="s">
        <v>257</v>
      </c>
      <c r="C214" s="23" t="s">
        <v>55</v>
      </c>
      <c r="D214" s="26">
        <v>42</v>
      </c>
      <c r="E214" s="26">
        <v>45</v>
      </c>
      <c r="F214" s="26">
        <v>45</v>
      </c>
      <c r="G214" s="26">
        <v>45</v>
      </c>
      <c r="H214" s="26">
        <v>45</v>
      </c>
    </row>
    <row r="215" spans="1:8" ht="12.95" customHeight="1" thickBot="1">
      <c r="A215" s="127"/>
      <c r="B215" s="23" t="s">
        <v>61</v>
      </c>
      <c r="C215" s="23" t="s">
        <v>57</v>
      </c>
      <c r="D215" s="26">
        <v>103.7</v>
      </c>
      <c r="E215" s="26">
        <v>104.9</v>
      </c>
      <c r="F215" s="26">
        <v>105</v>
      </c>
      <c r="G215" s="26">
        <v>104.4</v>
      </c>
      <c r="H215" s="26">
        <v>104.2</v>
      </c>
    </row>
    <row r="216" spans="1:8" ht="26.25" customHeight="1" thickBot="1">
      <c r="A216" s="24" t="s">
        <v>258</v>
      </c>
      <c r="B216" s="23" t="s">
        <v>259</v>
      </c>
      <c r="C216" s="23" t="s">
        <v>59</v>
      </c>
      <c r="D216" s="83">
        <f>SUM(D217:D225)</f>
        <v>1995181</v>
      </c>
      <c r="E216" s="83">
        <f>SUM(E217:E225)</f>
        <v>1996131.1</v>
      </c>
      <c r="F216" s="83">
        <f t="shared" ref="F216:H216" si="4">SUM(F217:F225)</f>
        <v>2095937.655</v>
      </c>
      <c r="G216" s="83">
        <f t="shared" si="4"/>
        <v>2188158.91182</v>
      </c>
      <c r="H216" s="83">
        <f t="shared" si="4"/>
        <v>2280061.5861164406</v>
      </c>
    </row>
    <row r="217" spans="1:8" ht="12.95" customHeight="1" thickBot="1">
      <c r="A217" s="24" t="s">
        <v>260</v>
      </c>
      <c r="B217" s="23" t="s">
        <v>261</v>
      </c>
      <c r="C217" s="23" t="s">
        <v>59</v>
      </c>
      <c r="D217" s="83"/>
      <c r="E217" s="83"/>
      <c r="F217" s="83"/>
      <c r="G217" s="83"/>
      <c r="H217" s="83"/>
    </row>
    <row r="218" spans="1:8" ht="12.95" customHeight="1" thickBot="1">
      <c r="A218" s="24" t="s">
        <v>262</v>
      </c>
      <c r="B218" s="23" t="s">
        <v>263</v>
      </c>
      <c r="C218" s="23" t="s">
        <v>59</v>
      </c>
      <c r="D218" s="26"/>
      <c r="E218" s="26"/>
      <c r="F218" s="26"/>
      <c r="G218" s="26"/>
      <c r="H218" s="26"/>
    </row>
    <row r="219" spans="1:8" ht="12.95" customHeight="1" thickBot="1">
      <c r="A219" s="24" t="s">
        <v>264</v>
      </c>
      <c r="B219" s="23" t="s">
        <v>265</v>
      </c>
      <c r="C219" s="23" t="s">
        <v>59</v>
      </c>
      <c r="D219" s="26"/>
      <c r="E219" s="26"/>
      <c r="F219" s="26"/>
      <c r="G219" s="26"/>
      <c r="H219" s="26"/>
    </row>
    <row r="220" spans="1:8" ht="27.75" customHeight="1" thickBot="1">
      <c r="A220" s="24" t="s">
        <v>266</v>
      </c>
      <c r="B220" s="23" t="s">
        <v>267</v>
      </c>
      <c r="C220" s="23" t="s">
        <v>59</v>
      </c>
      <c r="D220" s="26"/>
      <c r="E220" s="26"/>
      <c r="F220" s="26"/>
      <c r="G220" s="26"/>
      <c r="H220" s="26"/>
    </row>
    <row r="221" spans="1:8" ht="24.75" customHeight="1" thickBot="1">
      <c r="A221" s="24" t="s">
        <v>268</v>
      </c>
      <c r="B221" s="23" t="s">
        <v>269</v>
      </c>
      <c r="C221" s="23" t="s">
        <v>59</v>
      </c>
      <c r="D221" s="26"/>
      <c r="E221" s="26"/>
      <c r="F221" s="26"/>
      <c r="G221" s="26"/>
      <c r="H221" s="26"/>
    </row>
    <row r="222" spans="1:8" ht="12.95" customHeight="1" thickBot="1">
      <c r="A222" s="24" t="s">
        <v>270</v>
      </c>
      <c r="B222" s="23" t="s">
        <v>271</v>
      </c>
      <c r="C222" s="23" t="s">
        <v>59</v>
      </c>
      <c r="D222" s="26"/>
      <c r="E222" s="26"/>
      <c r="F222" s="26"/>
      <c r="G222" s="26"/>
      <c r="H222" s="26"/>
    </row>
    <row r="223" spans="1:8" ht="12.95" customHeight="1" thickBot="1">
      <c r="A223" s="92" t="s">
        <v>351</v>
      </c>
      <c r="B223" s="23" t="s">
        <v>380</v>
      </c>
      <c r="C223" s="23" t="s">
        <v>59</v>
      </c>
      <c r="D223" s="83">
        <v>1992832.5</v>
      </c>
      <c r="E223" s="83">
        <v>1993285.1</v>
      </c>
      <c r="F223" s="83">
        <f>SUM(E223*F215)/100</f>
        <v>2092949.355</v>
      </c>
      <c r="G223" s="83">
        <f t="shared" ref="G223:H223" si="5">SUM(F223*G215)/100</f>
        <v>2185039.1266200002</v>
      </c>
      <c r="H223" s="83">
        <f t="shared" si="5"/>
        <v>2276810.7699380405</v>
      </c>
    </row>
    <row r="224" spans="1:8" ht="12.95" customHeight="1" thickBot="1">
      <c r="A224" s="92" t="s">
        <v>353</v>
      </c>
      <c r="B224" s="23" t="s">
        <v>381</v>
      </c>
      <c r="C224" s="23" t="s">
        <v>59</v>
      </c>
      <c r="D224" s="26">
        <v>2348.5</v>
      </c>
      <c r="E224" s="83">
        <v>2846</v>
      </c>
      <c r="F224" s="83">
        <f>SUM(E224*F215)/100</f>
        <v>2988.3</v>
      </c>
      <c r="G224" s="83">
        <f t="shared" ref="G224:H224" si="6">SUM(F224*G215)/100</f>
        <v>3119.7852000000003</v>
      </c>
      <c r="H224" s="83">
        <f t="shared" si="6"/>
        <v>3250.8161784000004</v>
      </c>
    </row>
    <row r="225" spans="1:8" ht="12.95" customHeight="1" thickBot="1">
      <c r="A225" s="24" t="s">
        <v>242</v>
      </c>
      <c r="B225" s="23" t="s">
        <v>272</v>
      </c>
      <c r="C225" s="23" t="s">
        <v>59</v>
      </c>
      <c r="D225" s="26"/>
      <c r="E225" s="26"/>
      <c r="F225" s="26"/>
      <c r="G225" s="26"/>
      <c r="H225" s="26"/>
    </row>
    <row r="226" spans="1:8" ht="12.95" customHeight="1" thickBot="1">
      <c r="A226" s="53" t="s">
        <v>32</v>
      </c>
      <c r="B226" s="54" t="s">
        <v>273</v>
      </c>
      <c r="C226" s="55" t="s">
        <v>59</v>
      </c>
      <c r="D226" s="88">
        <f t="shared" ref="D226:H226" si="7">D213</f>
        <v>1995181</v>
      </c>
      <c r="E226" s="88">
        <f t="shared" si="7"/>
        <v>1996131.1</v>
      </c>
      <c r="F226" s="88">
        <f t="shared" si="7"/>
        <v>2095937.655</v>
      </c>
      <c r="G226" s="88">
        <f t="shared" si="7"/>
        <v>2188158.91182</v>
      </c>
      <c r="H226" s="88">
        <f t="shared" si="7"/>
        <v>2280061.5861164406</v>
      </c>
    </row>
    <row r="227" spans="1:8" ht="12.95" customHeight="1" thickBot="1">
      <c r="A227" s="10" t="s">
        <v>65</v>
      </c>
      <c r="B227" s="4" t="s">
        <v>274</v>
      </c>
      <c r="C227" s="4" t="s">
        <v>59</v>
      </c>
      <c r="D227" s="78">
        <v>1995181</v>
      </c>
      <c r="E227" s="78">
        <v>1990182.6</v>
      </c>
      <c r="F227" s="78">
        <f>SUM(E227*F215/100)</f>
        <v>2089691.73</v>
      </c>
      <c r="G227" s="78">
        <f t="shared" ref="G227:H227" si="8">SUM(F227*G215/100)</f>
        <v>2181638.1661200002</v>
      </c>
      <c r="H227" s="78">
        <f t="shared" si="8"/>
        <v>2273266.9690970401</v>
      </c>
    </row>
    <row r="228" spans="1:8" ht="12.95" customHeight="1" thickBot="1">
      <c r="A228" s="10" t="s">
        <v>67</v>
      </c>
      <c r="B228" s="4" t="s">
        <v>275</v>
      </c>
      <c r="C228" s="4"/>
      <c r="D228" s="78">
        <f>D226-D227</f>
        <v>0</v>
      </c>
      <c r="E228" s="78">
        <f>E226-E227</f>
        <v>5948.5</v>
      </c>
      <c r="F228" s="78">
        <v>6245.1</v>
      </c>
      <c r="G228" s="78">
        <f>G226-G227</f>
        <v>6520.745699999854</v>
      </c>
      <c r="H228" s="78">
        <f>H226-H227</f>
        <v>6794.6170194004662</v>
      </c>
    </row>
    <row r="229" spans="1:8" ht="12.95" customHeight="1" thickBot="1">
      <c r="A229" s="112" t="s">
        <v>276</v>
      </c>
      <c r="B229" s="57" t="s">
        <v>277</v>
      </c>
      <c r="C229" s="4" t="s">
        <v>59</v>
      </c>
      <c r="D229" s="8"/>
      <c r="E229" s="8"/>
      <c r="F229" s="8"/>
      <c r="G229" s="8"/>
      <c r="H229" s="8"/>
    </row>
    <row r="230" spans="1:8" ht="12.95" customHeight="1" thickBot="1">
      <c r="A230" s="114"/>
      <c r="B230" s="57" t="s">
        <v>278</v>
      </c>
      <c r="C230" s="4" t="s">
        <v>59</v>
      </c>
      <c r="D230" s="8"/>
      <c r="E230" s="8"/>
      <c r="F230" s="8"/>
      <c r="G230" s="8"/>
      <c r="H230" s="8"/>
    </row>
    <row r="231" spans="1:8" ht="12.95" customHeight="1" thickBot="1">
      <c r="A231" s="10" t="s">
        <v>279</v>
      </c>
      <c r="B231" s="57" t="s">
        <v>280</v>
      </c>
      <c r="C231" s="4" t="s">
        <v>59</v>
      </c>
      <c r="D231" s="8">
        <f t="shared" ref="D231:H231" si="9">D232+D233+D234</f>
        <v>0</v>
      </c>
      <c r="E231" s="8">
        <f t="shared" si="9"/>
        <v>2694.8</v>
      </c>
      <c r="F231" s="8">
        <f t="shared" si="9"/>
        <v>2829.54</v>
      </c>
      <c r="G231" s="8">
        <f t="shared" si="9"/>
        <v>2954.0397600000001</v>
      </c>
      <c r="H231" s="8">
        <f t="shared" si="9"/>
        <v>3078.1094299200004</v>
      </c>
    </row>
    <row r="232" spans="1:8" ht="12.95" customHeight="1" thickBot="1">
      <c r="A232" s="10" t="s">
        <v>281</v>
      </c>
      <c r="B232" s="58" t="s">
        <v>282</v>
      </c>
      <c r="C232" s="4" t="s">
        <v>59</v>
      </c>
      <c r="D232" s="8"/>
      <c r="E232" s="8"/>
      <c r="F232" s="8"/>
      <c r="G232" s="8"/>
      <c r="H232" s="8"/>
    </row>
    <row r="233" spans="1:8" ht="12.95" customHeight="1" thickBot="1">
      <c r="A233" s="10" t="s">
        <v>283</v>
      </c>
      <c r="B233" s="58" t="s">
        <v>284</v>
      </c>
      <c r="C233" s="4" t="s">
        <v>59</v>
      </c>
      <c r="D233" s="8"/>
      <c r="E233" s="8">
        <v>2694.8</v>
      </c>
      <c r="F233" s="8">
        <f>SUM(E233*F215/100)</f>
        <v>2829.54</v>
      </c>
      <c r="G233" s="8">
        <f t="shared" ref="G233:H233" si="10">SUM(F233*G215/100)</f>
        <v>2954.0397600000001</v>
      </c>
      <c r="H233" s="8">
        <f t="shared" si="10"/>
        <v>3078.1094299200004</v>
      </c>
    </row>
    <row r="234" spans="1:8" ht="12.95" customHeight="1" thickBot="1">
      <c r="A234" s="10" t="s">
        <v>285</v>
      </c>
      <c r="B234" s="58" t="s">
        <v>286</v>
      </c>
      <c r="C234" s="4" t="s">
        <v>59</v>
      </c>
      <c r="D234" s="8"/>
      <c r="E234" s="8"/>
      <c r="F234" s="8"/>
      <c r="G234" s="8"/>
      <c r="H234" s="8"/>
    </row>
    <row r="235" spans="1:8" ht="12.95" customHeight="1" thickBot="1">
      <c r="A235" s="10" t="s">
        <v>287</v>
      </c>
      <c r="B235" s="57" t="s">
        <v>288</v>
      </c>
      <c r="C235" s="4" t="s">
        <v>59</v>
      </c>
      <c r="D235" s="8"/>
      <c r="E235" s="8"/>
      <c r="F235" s="8"/>
      <c r="G235" s="8"/>
      <c r="H235" s="8"/>
    </row>
    <row r="236" spans="1:8" ht="12.95" customHeight="1" thickBot="1">
      <c r="A236" s="10" t="s">
        <v>289</v>
      </c>
      <c r="B236" s="57" t="s">
        <v>290</v>
      </c>
      <c r="C236" s="4" t="s">
        <v>59</v>
      </c>
      <c r="D236" s="78">
        <f>D228-D229-D230-D231-D235</f>
        <v>0</v>
      </c>
      <c r="E236" s="78">
        <f>E228-E229-E230-E231-E235</f>
        <v>3253.7</v>
      </c>
      <c r="F236" s="78">
        <v>3416.5</v>
      </c>
      <c r="G236" s="78">
        <f>G228-G229-G230-G231-G235</f>
        <v>3566.7059399998539</v>
      </c>
      <c r="H236" s="78">
        <f>H228-H229-H230-H231-H235</f>
        <v>3716.5075894804659</v>
      </c>
    </row>
    <row r="237" spans="1:8" ht="29.1" customHeight="1" thickBot="1">
      <c r="A237" s="93" t="s">
        <v>291</v>
      </c>
      <c r="B237" s="105" t="s">
        <v>292</v>
      </c>
      <c r="C237" s="108"/>
      <c r="D237" s="108"/>
      <c r="E237" s="108"/>
      <c r="F237" s="108"/>
      <c r="G237" s="108"/>
      <c r="H237" s="109"/>
    </row>
    <row r="238" spans="1:8" ht="14.25" customHeight="1">
      <c r="A238" s="131">
        <v>1</v>
      </c>
      <c r="B238" s="134" t="s">
        <v>293</v>
      </c>
      <c r="C238" s="134" t="s">
        <v>59</v>
      </c>
      <c r="D238" s="136"/>
      <c r="E238" s="138">
        <f>D238*E240*E241/10000</f>
        <v>0</v>
      </c>
      <c r="F238" s="138">
        <f>E238*F240*F241/10000</f>
        <v>0</v>
      </c>
      <c r="G238" s="138">
        <f>F238*G240*G241/10000</f>
        <v>0</v>
      </c>
      <c r="H238" s="138">
        <f>G238*H240*H241/10000</f>
        <v>0</v>
      </c>
    </row>
    <row r="239" spans="1:8" ht="11.25" customHeight="1" thickBot="1">
      <c r="A239" s="132"/>
      <c r="B239" s="135"/>
      <c r="C239" s="135"/>
      <c r="D239" s="137"/>
      <c r="E239" s="139"/>
      <c r="F239" s="139"/>
      <c r="G239" s="139"/>
      <c r="H239" s="139"/>
    </row>
    <row r="240" spans="1:8" ht="12.95" customHeight="1" thickBot="1">
      <c r="A240" s="132"/>
      <c r="B240" s="59" t="s">
        <v>63</v>
      </c>
      <c r="C240" s="60" t="s">
        <v>55</v>
      </c>
      <c r="D240" s="61"/>
      <c r="E240" s="61"/>
      <c r="F240" s="61"/>
      <c r="G240" s="61"/>
      <c r="H240" s="61"/>
    </row>
    <row r="241" spans="1:10" ht="12.95" customHeight="1" thickBot="1">
      <c r="A241" s="133"/>
      <c r="B241" s="59" t="s">
        <v>61</v>
      </c>
      <c r="C241" s="60" t="s">
        <v>57</v>
      </c>
      <c r="D241" s="61"/>
      <c r="E241" s="61"/>
      <c r="F241" s="61"/>
      <c r="G241" s="61"/>
      <c r="H241" s="61"/>
    </row>
    <row r="242" spans="1:10" ht="24.75" customHeight="1" thickBot="1">
      <c r="A242" s="10">
        <v>2</v>
      </c>
      <c r="B242" s="4" t="s">
        <v>294</v>
      </c>
      <c r="C242" s="4" t="s">
        <v>295</v>
      </c>
      <c r="D242" s="62"/>
      <c r="E242" s="62"/>
      <c r="F242" s="62"/>
      <c r="G242" s="62"/>
      <c r="H242" s="62"/>
    </row>
    <row r="243" spans="1:10" ht="12.95" customHeight="1" thickBot="1">
      <c r="A243" s="112" t="s">
        <v>260</v>
      </c>
      <c r="B243" s="63" t="s">
        <v>296</v>
      </c>
      <c r="C243" s="4" t="s">
        <v>295</v>
      </c>
      <c r="D243" s="64"/>
      <c r="E243" s="64"/>
      <c r="F243" s="64"/>
      <c r="G243" s="64"/>
      <c r="H243" s="64"/>
    </row>
    <row r="244" spans="1:10" ht="12.95" customHeight="1" thickBot="1">
      <c r="A244" s="113"/>
      <c r="B244" s="65" t="s">
        <v>297</v>
      </c>
      <c r="C244" s="4" t="s">
        <v>295</v>
      </c>
      <c r="D244" s="62"/>
      <c r="E244" s="62"/>
      <c r="F244" s="62"/>
      <c r="G244" s="62"/>
      <c r="H244" s="62"/>
    </row>
    <row r="245" spans="1:10" ht="12.95" customHeight="1" thickBot="1">
      <c r="A245" s="114"/>
      <c r="B245" s="65" t="s">
        <v>298</v>
      </c>
      <c r="C245" s="4" t="s">
        <v>295</v>
      </c>
      <c r="D245" s="62"/>
      <c r="E245" s="62"/>
      <c r="F245" s="62"/>
      <c r="G245" s="62"/>
      <c r="H245" s="62"/>
    </row>
    <row r="246" spans="1:10" ht="27.75" customHeight="1" thickBot="1">
      <c r="A246" s="10" t="s">
        <v>262</v>
      </c>
      <c r="B246" s="66" t="s">
        <v>299</v>
      </c>
      <c r="C246" s="4" t="s">
        <v>295</v>
      </c>
      <c r="D246" s="11"/>
      <c r="E246" s="11"/>
      <c r="F246" s="11"/>
      <c r="G246" s="11"/>
      <c r="H246" s="11"/>
      <c r="J246" s="17"/>
    </row>
    <row r="247" spans="1:10" ht="25.5" customHeight="1" thickBot="1">
      <c r="A247" s="10">
        <v>3</v>
      </c>
      <c r="B247" s="4" t="s">
        <v>300</v>
      </c>
      <c r="C247" s="4" t="s">
        <v>301</v>
      </c>
      <c r="D247" s="11"/>
      <c r="E247" s="11"/>
      <c r="F247" s="11"/>
      <c r="G247" s="11"/>
      <c r="H247" s="11"/>
    </row>
    <row r="248" spans="1:10" ht="15.75" customHeight="1" thickBot="1">
      <c r="A248" s="103" t="s">
        <v>0</v>
      </c>
      <c r="B248" s="103" t="s">
        <v>1</v>
      </c>
      <c r="C248" s="103" t="s">
        <v>2</v>
      </c>
      <c r="D248" s="1" t="s">
        <v>3</v>
      </c>
      <c r="E248" s="1" t="s">
        <v>4</v>
      </c>
      <c r="F248" s="105" t="s">
        <v>5</v>
      </c>
      <c r="G248" s="106"/>
      <c r="H248" s="107"/>
    </row>
    <row r="249" spans="1:10" ht="18" customHeight="1" thickBot="1">
      <c r="A249" s="104"/>
      <c r="B249" s="104"/>
      <c r="C249" s="104"/>
      <c r="D249" s="2">
        <v>2017</v>
      </c>
      <c r="E249" s="3">
        <v>2018</v>
      </c>
      <c r="F249" s="2">
        <v>2019</v>
      </c>
      <c r="G249" s="2">
        <v>2020</v>
      </c>
      <c r="H249" s="2">
        <v>2021</v>
      </c>
    </row>
    <row r="250" spans="1:10" ht="29.1" customHeight="1" thickBot="1">
      <c r="A250" s="93" t="s">
        <v>361</v>
      </c>
      <c r="B250" s="105" t="s">
        <v>362</v>
      </c>
      <c r="C250" s="108"/>
      <c r="D250" s="108"/>
      <c r="E250" s="108"/>
      <c r="F250" s="108"/>
      <c r="G250" s="108"/>
      <c r="H250" s="109"/>
    </row>
    <row r="251" spans="1:10" ht="26.25" customHeight="1" thickBot="1">
      <c r="A251" s="10">
        <v>1</v>
      </c>
      <c r="B251" s="4" t="s">
        <v>363</v>
      </c>
      <c r="C251" s="4"/>
      <c r="D251" s="11"/>
      <c r="E251" s="11"/>
      <c r="F251" s="11"/>
      <c r="G251" s="11"/>
      <c r="H251" s="11"/>
    </row>
    <row r="252" spans="1:10" ht="12.95" customHeight="1" thickBot="1">
      <c r="A252" s="121" t="s">
        <v>12</v>
      </c>
      <c r="B252" s="143" t="s">
        <v>364</v>
      </c>
      <c r="C252" s="5" t="s">
        <v>365</v>
      </c>
      <c r="D252" s="11"/>
      <c r="E252" s="11"/>
      <c r="F252" s="11"/>
      <c r="G252" s="11"/>
      <c r="H252" s="11"/>
    </row>
    <row r="253" spans="1:10" ht="12.95" customHeight="1" thickBot="1">
      <c r="A253" s="122"/>
      <c r="B253" s="144"/>
      <c r="C253" s="5" t="s">
        <v>366</v>
      </c>
      <c r="D253" s="11"/>
      <c r="E253" s="11"/>
      <c r="F253" s="11"/>
      <c r="G253" s="11"/>
      <c r="H253" s="11"/>
    </row>
    <row r="254" spans="1:10" ht="12.95" customHeight="1" thickBot="1">
      <c r="A254" s="121" t="s">
        <v>14</v>
      </c>
      <c r="B254" s="143" t="s">
        <v>367</v>
      </c>
      <c r="C254" s="5" t="s">
        <v>365</v>
      </c>
      <c r="D254" s="11"/>
      <c r="E254" s="11"/>
      <c r="F254" s="11"/>
      <c r="G254" s="11"/>
      <c r="H254" s="11"/>
    </row>
    <row r="255" spans="1:10" ht="12.95" customHeight="1" thickBot="1">
      <c r="A255" s="122"/>
      <c r="B255" s="144"/>
      <c r="C255" s="5" t="s">
        <v>366</v>
      </c>
      <c r="D255" s="11"/>
      <c r="E255" s="11"/>
      <c r="F255" s="11"/>
      <c r="G255" s="11"/>
      <c r="H255" s="11"/>
    </row>
    <row r="256" spans="1:10" ht="12.95" customHeight="1" thickBot="1">
      <c r="A256" s="125" t="s">
        <v>17</v>
      </c>
      <c r="B256" s="129" t="s">
        <v>368</v>
      </c>
      <c r="C256" s="5" t="s">
        <v>365</v>
      </c>
      <c r="D256" s="11"/>
      <c r="E256" s="11"/>
      <c r="F256" s="11"/>
      <c r="G256" s="11"/>
      <c r="H256" s="11"/>
    </row>
    <row r="257" spans="1:8" ht="12.95" customHeight="1" thickBot="1">
      <c r="A257" s="127"/>
      <c r="B257" s="130"/>
      <c r="C257" s="5" t="s">
        <v>369</v>
      </c>
      <c r="D257" s="11"/>
      <c r="E257" s="11"/>
      <c r="F257" s="11"/>
      <c r="G257" s="11"/>
      <c r="H257" s="11"/>
    </row>
    <row r="258" spans="1:8" ht="12.95" customHeight="1" thickBot="1">
      <c r="A258" s="125" t="s">
        <v>370</v>
      </c>
      <c r="B258" s="129" t="s">
        <v>371</v>
      </c>
      <c r="C258" s="5" t="s">
        <v>365</v>
      </c>
      <c r="D258" s="11"/>
      <c r="E258" s="11"/>
      <c r="F258" s="11"/>
      <c r="G258" s="11"/>
      <c r="H258" s="11"/>
    </row>
    <row r="259" spans="1:8" ht="12.95" customHeight="1" thickBot="1">
      <c r="A259" s="127"/>
      <c r="B259" s="130"/>
      <c r="C259" s="5" t="s">
        <v>372</v>
      </c>
      <c r="D259" s="11"/>
      <c r="E259" s="11"/>
      <c r="F259" s="11"/>
      <c r="G259" s="11"/>
      <c r="H259" s="11"/>
    </row>
    <row r="260" spans="1:8" ht="12.95" customHeight="1" thickBot="1">
      <c r="A260" s="10" t="s">
        <v>373</v>
      </c>
      <c r="B260" s="4" t="s">
        <v>374</v>
      </c>
      <c r="C260" s="4" t="s">
        <v>36</v>
      </c>
      <c r="D260" s="11"/>
      <c r="E260" s="11"/>
      <c r="F260" s="11"/>
      <c r="G260" s="11"/>
      <c r="H260" s="11"/>
    </row>
    <row r="261" spans="1:8" ht="12.95" customHeight="1" thickBot="1">
      <c r="A261" s="10" t="s">
        <v>375</v>
      </c>
      <c r="B261" s="4" t="s">
        <v>376</v>
      </c>
      <c r="C261" s="4" t="s">
        <v>36</v>
      </c>
      <c r="D261" s="11"/>
      <c r="E261" s="11"/>
      <c r="F261" s="11"/>
      <c r="G261" s="11"/>
      <c r="H261" s="11"/>
    </row>
    <row r="262" spans="1:8" ht="18.75" customHeight="1" thickBot="1">
      <c r="A262" s="12" t="s">
        <v>302</v>
      </c>
      <c r="B262" s="105" t="s">
        <v>303</v>
      </c>
      <c r="C262" s="108"/>
      <c r="D262" s="108"/>
      <c r="E262" s="108"/>
      <c r="F262" s="108"/>
      <c r="G262" s="108"/>
      <c r="H262" s="109"/>
    </row>
    <row r="263" spans="1:8" ht="16.5" customHeight="1" thickBot="1">
      <c r="A263" s="53">
        <v>1</v>
      </c>
      <c r="B263" s="55" t="s">
        <v>304</v>
      </c>
      <c r="C263" s="4" t="s">
        <v>59</v>
      </c>
      <c r="D263" s="146">
        <v>12099281</v>
      </c>
      <c r="E263" s="146">
        <v>18910858</v>
      </c>
      <c r="F263" s="146">
        <v>19383630</v>
      </c>
      <c r="G263" s="146">
        <v>20305244</v>
      </c>
      <c r="H263" s="146">
        <v>20508296</v>
      </c>
    </row>
    <row r="264" spans="1:8" ht="27" customHeight="1" thickBot="1">
      <c r="A264" s="53">
        <v>2</v>
      </c>
      <c r="B264" s="55" t="s">
        <v>305</v>
      </c>
      <c r="C264" s="54" t="s">
        <v>306</v>
      </c>
      <c r="D264" s="67">
        <v>110.8</v>
      </c>
      <c r="E264" s="67">
        <v>110.8</v>
      </c>
      <c r="F264" s="67">
        <v>110.8</v>
      </c>
      <c r="G264" s="67">
        <v>110.8</v>
      </c>
      <c r="H264" s="67">
        <v>110.8</v>
      </c>
    </row>
    <row r="265" spans="1:8" ht="25.5" customHeight="1" thickBot="1">
      <c r="A265" s="9" t="s">
        <v>32</v>
      </c>
      <c r="B265" s="5" t="s">
        <v>307</v>
      </c>
      <c r="C265" s="66" t="s">
        <v>306</v>
      </c>
      <c r="D265" s="8">
        <v>23.3</v>
      </c>
      <c r="E265" s="8">
        <v>23.3</v>
      </c>
      <c r="F265" s="8">
        <v>23.3</v>
      </c>
      <c r="G265" s="8">
        <v>23.3</v>
      </c>
      <c r="H265" s="8">
        <v>23.3</v>
      </c>
    </row>
    <row r="266" spans="1:8" ht="25.5" customHeight="1" thickBot="1">
      <c r="A266" s="68" t="s">
        <v>34</v>
      </c>
      <c r="B266" s="66" t="s">
        <v>308</v>
      </c>
      <c r="C266" s="66" t="s">
        <v>309</v>
      </c>
      <c r="D266" s="56">
        <v>21</v>
      </c>
      <c r="E266" s="56">
        <f t="shared" ref="E266:H266" si="11">E265/E264*100</f>
        <v>21.028880866425993</v>
      </c>
      <c r="F266" s="56">
        <f t="shared" si="11"/>
        <v>21.028880866425993</v>
      </c>
      <c r="G266" s="56">
        <f t="shared" si="11"/>
        <v>21.028880866425993</v>
      </c>
      <c r="H266" s="56">
        <f t="shared" si="11"/>
        <v>21.028880866425993</v>
      </c>
    </row>
    <row r="267" spans="1:8" ht="18.75" customHeight="1" thickBot="1">
      <c r="A267" s="145"/>
      <c r="B267" s="145"/>
      <c r="C267" s="145"/>
      <c r="D267" s="145"/>
      <c r="E267" s="145"/>
      <c r="F267" s="145"/>
      <c r="G267" s="145"/>
      <c r="H267" s="145"/>
    </row>
    <row r="268" spans="1:8" ht="21.75" customHeight="1" thickBot="1">
      <c r="A268" s="103" t="s">
        <v>0</v>
      </c>
      <c r="B268" s="103" t="s">
        <v>1</v>
      </c>
      <c r="C268" s="103" t="s">
        <v>2</v>
      </c>
      <c r="D268" s="1" t="s">
        <v>3</v>
      </c>
      <c r="E268" s="1" t="s">
        <v>4</v>
      </c>
      <c r="F268" s="105" t="s">
        <v>5</v>
      </c>
      <c r="G268" s="106"/>
      <c r="H268" s="107"/>
    </row>
    <row r="269" spans="1:8" ht="12" customHeight="1" thickBot="1">
      <c r="A269" s="104"/>
      <c r="B269" s="104"/>
      <c r="C269" s="104"/>
      <c r="D269" s="91">
        <v>2017</v>
      </c>
      <c r="E269" s="89">
        <v>2018</v>
      </c>
      <c r="F269" s="91">
        <v>2019</v>
      </c>
      <c r="G269" s="91">
        <v>2020</v>
      </c>
      <c r="H269" s="91">
        <v>2021</v>
      </c>
    </row>
    <row r="270" spans="1:8" ht="29.1" customHeight="1" thickBot="1">
      <c r="A270" s="93" t="s">
        <v>310</v>
      </c>
      <c r="B270" s="105" t="s">
        <v>311</v>
      </c>
      <c r="C270" s="108"/>
      <c r="D270" s="108"/>
      <c r="E270" s="108"/>
      <c r="F270" s="108"/>
      <c r="G270" s="108"/>
      <c r="H270" s="109"/>
    </row>
    <row r="271" spans="1:8" ht="19.5" customHeight="1" thickBot="1">
      <c r="A271" s="9">
        <v>1</v>
      </c>
      <c r="B271" s="5" t="s">
        <v>312</v>
      </c>
      <c r="C271" s="5" t="s">
        <v>50</v>
      </c>
      <c r="D271" s="80">
        <f>D272+D286</f>
        <v>224426.7</v>
      </c>
      <c r="E271" s="80">
        <f>E272+E286</f>
        <v>141694.29999999999</v>
      </c>
      <c r="F271" s="80">
        <f>F272+F286</f>
        <v>135428.1</v>
      </c>
      <c r="G271" s="80">
        <f>G272+G286</f>
        <v>140626.4</v>
      </c>
      <c r="H271" s="80">
        <f>H272+H286</f>
        <v>145639.70000000001</v>
      </c>
    </row>
    <row r="272" spans="1:8" ht="19.5" customHeight="1" thickBot="1">
      <c r="A272" s="69" t="s">
        <v>12</v>
      </c>
      <c r="B272" s="70" t="s">
        <v>313</v>
      </c>
      <c r="C272" s="71" t="s">
        <v>50</v>
      </c>
      <c r="D272" s="79">
        <v>125377.2</v>
      </c>
      <c r="E272" s="79">
        <v>121284.2</v>
      </c>
      <c r="F272" s="79">
        <v>131611.70000000001</v>
      </c>
      <c r="G272" s="79">
        <v>136991.9</v>
      </c>
      <c r="H272" s="79">
        <v>142761</v>
      </c>
    </row>
    <row r="273" spans="1:8" ht="18" customHeight="1" thickBot="1">
      <c r="A273" s="53" t="s">
        <v>122</v>
      </c>
      <c r="B273" s="55" t="s">
        <v>314</v>
      </c>
      <c r="C273" s="55" t="s">
        <v>50</v>
      </c>
      <c r="D273" s="79">
        <v>48363.199999999997</v>
      </c>
      <c r="E273" s="79">
        <v>53167.4</v>
      </c>
      <c r="F273" s="79">
        <v>56012.6</v>
      </c>
      <c r="G273" s="79">
        <v>59177.9</v>
      </c>
      <c r="H273" s="79">
        <v>62758.5</v>
      </c>
    </row>
    <row r="274" spans="1:8" ht="13.5" customHeight="1" thickBot="1">
      <c r="A274" s="69" t="s">
        <v>124</v>
      </c>
      <c r="B274" s="70" t="s">
        <v>315</v>
      </c>
      <c r="C274" s="72" t="s">
        <v>50</v>
      </c>
      <c r="D274" s="79">
        <v>1469</v>
      </c>
      <c r="E274" s="79">
        <f>E277</f>
        <v>4412.6000000000004</v>
      </c>
      <c r="F274" s="79">
        <f t="shared" ref="F274:H274" si="12">F277</f>
        <v>4567</v>
      </c>
      <c r="G274" s="79">
        <f t="shared" si="12"/>
        <v>4708.6000000000004</v>
      </c>
      <c r="H274" s="79">
        <f t="shared" si="12"/>
        <v>4864</v>
      </c>
    </row>
    <row r="275" spans="1:8" ht="26.25" thickBot="1">
      <c r="A275" s="10" t="s">
        <v>316</v>
      </c>
      <c r="B275" s="4" t="s">
        <v>317</v>
      </c>
      <c r="C275" s="4" t="s">
        <v>50</v>
      </c>
      <c r="D275" s="79"/>
      <c r="E275" s="79"/>
      <c r="F275" s="84"/>
      <c r="G275" s="84"/>
      <c r="H275" s="84"/>
    </row>
    <row r="276" spans="1:8" ht="13.5" customHeight="1" thickBot="1">
      <c r="A276" s="10" t="s">
        <v>318</v>
      </c>
      <c r="B276" s="4" t="s">
        <v>319</v>
      </c>
      <c r="C276" s="4" t="s">
        <v>50</v>
      </c>
      <c r="D276" s="79"/>
      <c r="E276" s="79"/>
      <c r="F276" s="84"/>
      <c r="G276" s="84"/>
      <c r="H276" s="84"/>
    </row>
    <row r="277" spans="1:8" ht="20.25" customHeight="1" thickBot="1">
      <c r="A277" s="10" t="s">
        <v>320</v>
      </c>
      <c r="B277" s="4" t="s">
        <v>321</v>
      </c>
      <c r="C277" s="4" t="s">
        <v>50</v>
      </c>
      <c r="D277" s="79">
        <v>1469</v>
      </c>
      <c r="E277" s="79">
        <v>4412.6000000000004</v>
      </c>
      <c r="F277" s="79">
        <v>4567</v>
      </c>
      <c r="G277" s="79">
        <v>4708.6000000000004</v>
      </c>
      <c r="H277" s="79">
        <v>4864</v>
      </c>
    </row>
    <row r="278" spans="1:8" ht="15" customHeight="1" thickBot="1">
      <c r="A278" s="69" t="s">
        <v>322</v>
      </c>
      <c r="B278" s="70" t="s">
        <v>323</v>
      </c>
      <c r="C278" s="72" t="s">
        <v>50</v>
      </c>
      <c r="D278" s="79">
        <f>SUM(D279:D280)</f>
        <v>51337.399999999994</v>
      </c>
      <c r="E278" s="79">
        <f>E279+E280</f>
        <v>47476</v>
      </c>
      <c r="F278" s="79">
        <f t="shared" ref="F278:H278" si="13">F279+F280</f>
        <v>52348.2</v>
      </c>
      <c r="G278" s="79">
        <f t="shared" si="13"/>
        <v>54015.5</v>
      </c>
      <c r="H278" s="79">
        <f t="shared" si="13"/>
        <v>55738.6</v>
      </c>
    </row>
    <row r="279" spans="1:8" ht="13.5" customHeight="1" thickBot="1">
      <c r="A279" s="10" t="s">
        <v>324</v>
      </c>
      <c r="B279" s="4" t="s">
        <v>325</v>
      </c>
      <c r="C279" s="4" t="s">
        <v>50</v>
      </c>
      <c r="D279" s="79">
        <v>2969.2</v>
      </c>
      <c r="E279" s="79">
        <v>1954.7</v>
      </c>
      <c r="F279" s="79">
        <v>2418.1999999999998</v>
      </c>
      <c r="G279" s="79">
        <v>2587.5</v>
      </c>
      <c r="H279" s="79">
        <v>2768.6</v>
      </c>
    </row>
    <row r="280" spans="1:8" ht="18" customHeight="1" thickBot="1">
      <c r="A280" s="10" t="s">
        <v>326</v>
      </c>
      <c r="B280" s="4" t="s">
        <v>327</v>
      </c>
      <c r="C280" s="4" t="s">
        <v>50</v>
      </c>
      <c r="D280" s="79">
        <v>48368.2</v>
      </c>
      <c r="E280" s="79">
        <v>45521.3</v>
      </c>
      <c r="F280" s="79">
        <v>49930</v>
      </c>
      <c r="G280" s="79">
        <v>51428</v>
      </c>
      <c r="H280" s="79">
        <v>52970</v>
      </c>
    </row>
    <row r="281" spans="1:8" ht="27" customHeight="1" thickBot="1">
      <c r="A281" s="10" t="s">
        <v>328</v>
      </c>
      <c r="B281" s="4" t="s">
        <v>329</v>
      </c>
      <c r="C281" s="4" t="s">
        <v>50</v>
      </c>
      <c r="D281" s="79"/>
      <c r="E281" s="79"/>
      <c r="F281" s="84"/>
      <c r="G281" s="84"/>
      <c r="H281" s="84"/>
    </row>
    <row r="282" spans="1:8" ht="31.5" customHeight="1" thickBot="1">
      <c r="A282" s="10" t="s">
        <v>330</v>
      </c>
      <c r="B282" s="4" t="s">
        <v>331</v>
      </c>
      <c r="C282" s="4" t="s">
        <v>50</v>
      </c>
      <c r="D282" s="79">
        <v>9423</v>
      </c>
      <c r="E282" s="79">
        <v>5981.4</v>
      </c>
      <c r="F282" s="79">
        <v>7931.4</v>
      </c>
      <c r="G282" s="79">
        <v>8131.4</v>
      </c>
      <c r="H282" s="79">
        <v>8231.4</v>
      </c>
    </row>
    <row r="283" spans="1:8" ht="16.5" customHeight="1" thickBot="1">
      <c r="A283" s="10" t="s">
        <v>332</v>
      </c>
      <c r="B283" s="4" t="s">
        <v>333</v>
      </c>
      <c r="C283" s="4" t="s">
        <v>50</v>
      </c>
      <c r="D283" s="79"/>
      <c r="E283" s="79"/>
      <c r="F283" s="84"/>
      <c r="G283" s="84"/>
      <c r="H283" s="84"/>
    </row>
    <row r="284" spans="1:8" ht="18" customHeight="1" thickBot="1">
      <c r="A284" s="10" t="s">
        <v>334</v>
      </c>
      <c r="B284" s="4" t="s">
        <v>335</v>
      </c>
      <c r="C284" s="4" t="s">
        <v>50</v>
      </c>
      <c r="D284" s="79">
        <v>8802.1</v>
      </c>
      <c r="E284" s="79">
        <v>4540.3</v>
      </c>
      <c r="F284" s="79">
        <v>4666</v>
      </c>
      <c r="G284" s="79">
        <v>4666</v>
      </c>
      <c r="H284" s="79">
        <v>4666</v>
      </c>
    </row>
    <row r="285" spans="1:8" ht="13.5" customHeight="1" thickBot="1">
      <c r="A285" s="10" t="s">
        <v>336</v>
      </c>
      <c r="B285" s="4" t="s">
        <v>337</v>
      </c>
      <c r="C285" s="4" t="s">
        <v>50</v>
      </c>
      <c r="D285" s="79">
        <v>769.7</v>
      </c>
      <c r="E285" s="79">
        <v>865</v>
      </c>
      <c r="F285" s="79">
        <v>972</v>
      </c>
      <c r="G285" s="79">
        <v>1000</v>
      </c>
      <c r="H285" s="79">
        <v>1000</v>
      </c>
    </row>
    <row r="286" spans="1:8" ht="15.75" customHeight="1" thickBot="1">
      <c r="A286" s="10" t="s">
        <v>14</v>
      </c>
      <c r="B286" s="4" t="s">
        <v>338</v>
      </c>
      <c r="C286" s="4" t="s">
        <v>50</v>
      </c>
      <c r="D286" s="79">
        <v>99049.5</v>
      </c>
      <c r="E286" s="79">
        <v>20410.099999999999</v>
      </c>
      <c r="F286" s="79">
        <v>3816.4</v>
      </c>
      <c r="G286" s="79">
        <v>3634.5</v>
      </c>
      <c r="H286" s="79">
        <v>2878.7</v>
      </c>
    </row>
    <row r="287" spans="1:8" ht="12.75" customHeight="1" thickBot="1">
      <c r="A287" s="10" t="s">
        <v>128</v>
      </c>
      <c r="B287" s="4" t="s">
        <v>339</v>
      </c>
      <c r="C287" s="4" t="s">
        <v>50</v>
      </c>
      <c r="D287" s="79"/>
      <c r="E287" s="79"/>
      <c r="F287" s="84"/>
      <c r="G287" s="84"/>
      <c r="H287" s="84"/>
    </row>
    <row r="288" spans="1:8" ht="12.95" customHeight="1" thickBot="1">
      <c r="A288" s="10" t="s">
        <v>129</v>
      </c>
      <c r="B288" s="4" t="s">
        <v>340</v>
      </c>
      <c r="C288" s="4" t="s">
        <v>50</v>
      </c>
      <c r="D288" s="79"/>
      <c r="E288" s="79"/>
      <c r="F288" s="84"/>
      <c r="G288" s="84"/>
      <c r="H288" s="84"/>
    </row>
    <row r="289" spans="1:8" ht="17.25" customHeight="1" thickBot="1">
      <c r="A289" s="10" t="s">
        <v>130</v>
      </c>
      <c r="B289" s="4" t="s">
        <v>341</v>
      </c>
      <c r="C289" s="4" t="s">
        <v>50</v>
      </c>
      <c r="D289" s="79">
        <v>1251.4000000000001</v>
      </c>
      <c r="E289" s="79"/>
      <c r="F289" s="84"/>
      <c r="G289" s="84"/>
      <c r="H289" s="84"/>
    </row>
    <row r="290" spans="1:8" ht="12.75" customHeight="1" thickBot="1">
      <c r="A290" s="10" t="s">
        <v>342</v>
      </c>
      <c r="B290" s="4" t="s">
        <v>343</v>
      </c>
      <c r="C290" s="4" t="s">
        <v>50</v>
      </c>
      <c r="D290" s="79">
        <v>76110</v>
      </c>
      <c r="E290" s="79"/>
      <c r="F290" s="84"/>
      <c r="G290" s="84"/>
      <c r="H290" s="84"/>
    </row>
    <row r="291" spans="1:8" ht="14.25" customHeight="1" thickBot="1">
      <c r="A291" s="10">
        <v>2</v>
      </c>
      <c r="B291" s="4" t="s">
        <v>344</v>
      </c>
      <c r="C291" s="5" t="s">
        <v>50</v>
      </c>
      <c r="D291" s="80">
        <f>D292+D293+D294+D295+D296+D297+D298+D299+D300+D301</f>
        <v>238683.7</v>
      </c>
      <c r="E291" s="80">
        <f>E292+E293+E294+E295+E296+E297+E298+E299+E300+E301</f>
        <v>166733.79999999999</v>
      </c>
      <c r="F291" s="80">
        <f>F292+F293+F294+F295+F296+F297+F298+F299+F300+F301</f>
        <v>142008.6</v>
      </c>
      <c r="G291" s="80">
        <f>G292+G293+G294+G295+G296+G297+G298+G299+G300+G301</f>
        <v>147475.9</v>
      </c>
      <c r="H291" s="80">
        <f>H292+H293+H294+H295+H296+H297+H298+H299+H300+H301</f>
        <v>152777.70000000001</v>
      </c>
    </row>
    <row r="292" spans="1:8" ht="12.75" customHeight="1" thickBot="1">
      <c r="A292" s="10" t="s">
        <v>260</v>
      </c>
      <c r="B292" s="4" t="s">
        <v>345</v>
      </c>
      <c r="C292" s="5" t="s">
        <v>50</v>
      </c>
      <c r="D292" s="80">
        <v>24449.4</v>
      </c>
      <c r="E292" s="80">
        <v>29398.400000000001</v>
      </c>
      <c r="F292" s="80">
        <v>27428.5</v>
      </c>
      <c r="G292" s="80">
        <v>26604.2</v>
      </c>
      <c r="H292" s="80">
        <v>26798.7</v>
      </c>
    </row>
    <row r="293" spans="1:8" ht="15" customHeight="1" thickBot="1">
      <c r="A293" s="10" t="s">
        <v>262</v>
      </c>
      <c r="B293" s="4" t="s">
        <v>346</v>
      </c>
      <c r="C293" s="4" t="s">
        <v>50</v>
      </c>
      <c r="D293" s="80">
        <v>662.9</v>
      </c>
      <c r="E293" s="80">
        <v>719.7</v>
      </c>
      <c r="F293" s="80">
        <v>727.8</v>
      </c>
      <c r="G293" s="80">
        <v>755.8</v>
      </c>
      <c r="H293" s="80"/>
    </row>
    <row r="294" spans="1:8" ht="16.5" customHeight="1" thickBot="1">
      <c r="A294" s="10" t="s">
        <v>264</v>
      </c>
      <c r="B294" s="4" t="s">
        <v>347</v>
      </c>
      <c r="C294" s="4" t="s">
        <v>50</v>
      </c>
      <c r="D294" s="80">
        <v>776.3</v>
      </c>
      <c r="E294" s="80">
        <v>1728.9</v>
      </c>
      <c r="F294" s="80">
        <v>3951.8</v>
      </c>
      <c r="G294" s="80">
        <v>4003.1</v>
      </c>
      <c r="H294" s="80">
        <v>1521.8</v>
      </c>
    </row>
    <row r="295" spans="1:8" ht="19.5" customHeight="1" thickBot="1">
      <c r="A295" s="10" t="s">
        <v>266</v>
      </c>
      <c r="B295" s="4" t="s">
        <v>348</v>
      </c>
      <c r="C295" s="4" t="s">
        <v>50</v>
      </c>
      <c r="D295" s="80">
        <v>22382.5</v>
      </c>
      <c r="E295" s="80">
        <v>24653.4</v>
      </c>
      <c r="F295" s="80">
        <v>19671.8</v>
      </c>
      <c r="G295" s="80">
        <v>22313.5</v>
      </c>
      <c r="H295" s="80">
        <v>20287</v>
      </c>
    </row>
    <row r="296" spans="1:8" ht="18" customHeight="1" thickBot="1">
      <c r="A296" s="10" t="s">
        <v>268</v>
      </c>
      <c r="B296" s="4" t="s">
        <v>349</v>
      </c>
      <c r="C296" s="4" t="s">
        <v>50</v>
      </c>
      <c r="D296" s="80">
        <v>147737.5</v>
      </c>
      <c r="E296" s="80">
        <v>67321.600000000006</v>
      </c>
      <c r="F296" s="80">
        <v>38130.6</v>
      </c>
      <c r="G296" s="80">
        <v>37900</v>
      </c>
      <c r="H296" s="80">
        <v>43956.2</v>
      </c>
    </row>
    <row r="297" spans="1:8" ht="15.75" thickBot="1">
      <c r="A297" s="10" t="s">
        <v>270</v>
      </c>
      <c r="B297" s="4" t="s">
        <v>350</v>
      </c>
      <c r="C297" s="4" t="s">
        <v>50</v>
      </c>
      <c r="D297" s="80">
        <v>781.7</v>
      </c>
      <c r="E297" s="80">
        <v>1148.5</v>
      </c>
      <c r="F297" s="80">
        <v>1189.7</v>
      </c>
      <c r="G297" s="80">
        <v>1247.2</v>
      </c>
      <c r="H297" s="80">
        <v>1307.5999999999999</v>
      </c>
    </row>
    <row r="298" spans="1:8" ht="14.25" customHeight="1" thickBot="1">
      <c r="A298" s="10" t="s">
        <v>351</v>
      </c>
      <c r="B298" s="4" t="s">
        <v>352</v>
      </c>
      <c r="C298" s="4" t="s">
        <v>50</v>
      </c>
      <c r="D298" s="80">
        <v>31287.8</v>
      </c>
      <c r="E298" s="80">
        <v>31627.1</v>
      </c>
      <c r="F298" s="80">
        <v>36552.400000000001</v>
      </c>
      <c r="G298" s="80">
        <v>36790.1</v>
      </c>
      <c r="H298" s="80">
        <v>37045.4</v>
      </c>
    </row>
    <row r="299" spans="1:8" ht="19.5" customHeight="1" thickBot="1">
      <c r="A299" s="10" t="s">
        <v>353</v>
      </c>
      <c r="B299" s="4" t="s">
        <v>354</v>
      </c>
      <c r="C299" s="4" t="s">
        <v>50</v>
      </c>
      <c r="D299" s="80">
        <v>1078</v>
      </c>
      <c r="E299" s="80">
        <v>1431.4</v>
      </c>
      <c r="F299" s="80">
        <v>1510.2</v>
      </c>
      <c r="G299" s="80">
        <v>1530.2</v>
      </c>
      <c r="H299" s="80">
        <f t="shared" ref="H299" si="14">G299</f>
        <v>1530.2</v>
      </c>
    </row>
    <row r="300" spans="1:8" ht="15.75" thickBot="1">
      <c r="A300" s="10" t="s">
        <v>355</v>
      </c>
      <c r="B300" s="4" t="s">
        <v>356</v>
      </c>
      <c r="C300" s="4" t="s">
        <v>50</v>
      </c>
      <c r="D300" s="80">
        <v>8439.7000000000007</v>
      </c>
      <c r="E300" s="80">
        <v>8704.7999999999993</v>
      </c>
      <c r="F300" s="80">
        <v>12745.8</v>
      </c>
      <c r="G300" s="80">
        <v>12635.8</v>
      </c>
      <c r="H300" s="80">
        <v>12735.8</v>
      </c>
    </row>
    <row r="301" spans="1:8" ht="13.5" customHeight="1" thickBot="1">
      <c r="A301" s="10" t="s">
        <v>357</v>
      </c>
      <c r="B301" s="4" t="s">
        <v>358</v>
      </c>
      <c r="C301" s="4" t="s">
        <v>50</v>
      </c>
      <c r="D301" s="80">
        <v>1087.9000000000001</v>
      </c>
      <c r="E301" s="80"/>
      <c r="F301" s="80">
        <v>100</v>
      </c>
      <c r="G301" s="80">
        <v>3696</v>
      </c>
      <c r="H301" s="80">
        <v>7595</v>
      </c>
    </row>
    <row r="302" spans="1:8" ht="14.25" customHeight="1" thickBot="1">
      <c r="A302" s="10">
        <v>3</v>
      </c>
      <c r="B302" s="4" t="s">
        <v>359</v>
      </c>
      <c r="C302" s="5" t="s">
        <v>50</v>
      </c>
      <c r="D302" s="80">
        <f>D271-D291</f>
        <v>-14257</v>
      </c>
      <c r="E302" s="80">
        <f>E271-E291</f>
        <v>-25039.5</v>
      </c>
      <c r="F302" s="80">
        <f>F271-F291</f>
        <v>-6580.5</v>
      </c>
      <c r="G302" s="80">
        <f>G271-G291</f>
        <v>-6849.5</v>
      </c>
      <c r="H302" s="80">
        <f>H271-H291</f>
        <v>-7138</v>
      </c>
    </row>
    <row r="303" spans="1:8" ht="15.75" thickBot="1">
      <c r="A303" s="10" t="s">
        <v>34</v>
      </c>
      <c r="B303" s="73" t="s">
        <v>360</v>
      </c>
      <c r="C303" s="4" t="s">
        <v>50</v>
      </c>
      <c r="D303" s="79"/>
      <c r="E303" s="79"/>
      <c r="F303" s="84"/>
      <c r="G303" s="84"/>
      <c r="H303" s="84"/>
    </row>
    <row r="304" spans="1:8" ht="8.25" customHeight="1" thickBot="1">
      <c r="A304" s="124"/>
      <c r="B304" s="124"/>
      <c r="C304" s="124"/>
      <c r="D304" s="124"/>
      <c r="E304" s="124"/>
      <c r="F304" s="124"/>
      <c r="G304" s="124"/>
      <c r="H304" s="124"/>
    </row>
    <row r="305" spans="1:8" ht="30" customHeight="1">
      <c r="A305" s="142" t="s">
        <v>377</v>
      </c>
      <c r="B305" s="142"/>
      <c r="C305" s="142"/>
      <c r="D305" s="142"/>
      <c r="E305" s="142"/>
      <c r="F305" s="142"/>
      <c r="G305" s="142"/>
      <c r="H305" s="142"/>
    </row>
    <row r="306" spans="1:8" ht="27.75" customHeight="1">
      <c r="A306" s="142" t="s">
        <v>378</v>
      </c>
      <c r="B306" s="142"/>
      <c r="C306" s="142"/>
      <c r="D306" s="142"/>
      <c r="E306" s="142"/>
      <c r="F306" s="142"/>
      <c r="G306" s="142"/>
      <c r="H306" s="142"/>
    </row>
    <row r="307" spans="1:8">
      <c r="A307" s="75"/>
      <c r="B307" s="76"/>
      <c r="C307" s="76"/>
      <c r="D307" s="76"/>
      <c r="E307" s="76"/>
      <c r="F307" s="76"/>
      <c r="G307" s="76"/>
      <c r="H307" s="76"/>
    </row>
  </sheetData>
  <mergeCells count="110">
    <mergeCell ref="J1:K1"/>
    <mergeCell ref="E1:H1"/>
    <mergeCell ref="A305:H305"/>
    <mergeCell ref="A306:H306"/>
    <mergeCell ref="B250:H250"/>
    <mergeCell ref="A252:A253"/>
    <mergeCell ref="B252:B253"/>
    <mergeCell ref="A254:A255"/>
    <mergeCell ref="B254:B255"/>
    <mergeCell ref="A256:A257"/>
    <mergeCell ref="B256:B257"/>
    <mergeCell ref="B270:H270"/>
    <mergeCell ref="A304:H304"/>
    <mergeCell ref="A248:A249"/>
    <mergeCell ref="B248:B249"/>
    <mergeCell ref="C248:C249"/>
    <mergeCell ref="F248:H248"/>
    <mergeCell ref="B262:H262"/>
    <mergeCell ref="A267:H267"/>
    <mergeCell ref="A268:A269"/>
    <mergeCell ref="B268:B269"/>
    <mergeCell ref="C268:C269"/>
    <mergeCell ref="F268:H268"/>
    <mergeCell ref="A258:A259"/>
    <mergeCell ref="B258:B259"/>
    <mergeCell ref="A243:A245"/>
    <mergeCell ref="B237:H237"/>
    <mergeCell ref="A238:A241"/>
    <mergeCell ref="B238:B239"/>
    <mergeCell ref="C238:C239"/>
    <mergeCell ref="D238:D239"/>
    <mergeCell ref="E238:E239"/>
    <mergeCell ref="F238:F239"/>
    <mergeCell ref="G238:G239"/>
    <mergeCell ref="H238:H239"/>
    <mergeCell ref="B212:H212"/>
    <mergeCell ref="A213:A215"/>
    <mergeCell ref="A229:A230"/>
    <mergeCell ref="B199:H199"/>
    <mergeCell ref="A200:A202"/>
    <mergeCell ref="A203:A205"/>
    <mergeCell ref="A206:A208"/>
    <mergeCell ref="A209:H209"/>
    <mergeCell ref="A210:A211"/>
    <mergeCell ref="B210:B211"/>
    <mergeCell ref="C210:C211"/>
    <mergeCell ref="F210:H210"/>
    <mergeCell ref="B147:H147"/>
    <mergeCell ref="I149:I151"/>
    <mergeCell ref="I152:I154"/>
    <mergeCell ref="A135:A137"/>
    <mergeCell ref="A138:A139"/>
    <mergeCell ref="A140:A141"/>
    <mergeCell ref="A142:A143"/>
    <mergeCell ref="A144:H144"/>
    <mergeCell ref="A145:A146"/>
    <mergeCell ref="B145:B146"/>
    <mergeCell ref="C145:C146"/>
    <mergeCell ref="F145:H145"/>
    <mergeCell ref="B122:H122"/>
    <mergeCell ref="A123:A125"/>
    <mergeCell ref="A126:A128"/>
    <mergeCell ref="A129:A130"/>
    <mergeCell ref="A131:A132"/>
    <mergeCell ref="A133:A134"/>
    <mergeCell ref="A119:A121"/>
    <mergeCell ref="A101:A103"/>
    <mergeCell ref="A104:A106"/>
    <mergeCell ref="A107:A109"/>
    <mergeCell ref="A110:A112"/>
    <mergeCell ref="A113:A115"/>
    <mergeCell ref="A116:A118"/>
    <mergeCell ref="A83:A85"/>
    <mergeCell ref="A86:A88"/>
    <mergeCell ref="A89:A91"/>
    <mergeCell ref="A92:A94"/>
    <mergeCell ref="A95:A97"/>
    <mergeCell ref="A98:A100"/>
    <mergeCell ref="A65:A67"/>
    <mergeCell ref="A68:A70"/>
    <mergeCell ref="A71:A73"/>
    <mergeCell ref="A74:A76"/>
    <mergeCell ref="A77:A79"/>
    <mergeCell ref="A80:A82"/>
    <mergeCell ref="A47:A49"/>
    <mergeCell ref="A50:A52"/>
    <mergeCell ref="A53:A55"/>
    <mergeCell ref="A56:A58"/>
    <mergeCell ref="A59:A61"/>
    <mergeCell ref="A62:A64"/>
    <mergeCell ref="A40:A42"/>
    <mergeCell ref="B43:H43"/>
    <mergeCell ref="A44:A46"/>
    <mergeCell ref="A37:A39"/>
    <mergeCell ref="A2:H2"/>
    <mergeCell ref="A3:A4"/>
    <mergeCell ref="B3:B4"/>
    <mergeCell ref="C3:C4"/>
    <mergeCell ref="F3:H3"/>
    <mergeCell ref="B5:H5"/>
    <mergeCell ref="A6:A7"/>
    <mergeCell ref="A8:A9"/>
    <mergeCell ref="B20:H20"/>
    <mergeCell ref="A31:A32"/>
    <mergeCell ref="B31:B32"/>
    <mergeCell ref="C31:C32"/>
    <mergeCell ref="F31:H31"/>
    <mergeCell ref="A10:A11"/>
    <mergeCell ref="B33:H33"/>
    <mergeCell ref="A34:A36"/>
  </mergeCells>
  <hyperlinks>
    <hyperlink ref="B36" location="_ftn1" display="_ftn1"/>
    <hyperlink ref="B38" location="_ftn2" display="_ftn2"/>
    <hyperlink ref="A305" location="_ftnref1" display="_ftnref1"/>
    <hyperlink ref="A306" location="_ftnref2" display="_ftnref2"/>
  </hyperlink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rowBreaks count="8" manualBreakCount="8">
    <brk id="30" max="7" man="1"/>
    <brk id="73" max="7" man="1"/>
    <brk id="115" max="7" man="1"/>
    <brk id="144" max="7" man="1"/>
    <brk id="185" max="7" man="1"/>
    <brk id="209" max="7" man="1"/>
    <brk id="247" max="7" man="1"/>
    <brk id="26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Форма целиком</vt:lpstr>
      <vt:lpstr>'Форма целиком'!_ftn1</vt:lpstr>
      <vt:lpstr>'Форма целиком'!_ftn2</vt:lpstr>
      <vt:lpstr>'Форма целиком'!_ftnref1</vt:lpstr>
      <vt:lpstr>'Форма целиком'!_ftnref2</vt:lpstr>
      <vt:lpstr>'Форма целиком'!_ftnref3</vt:lpstr>
      <vt:lpstr>'Форма целиком'!Область_печати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Вячеславовна Дмитриева</dc:creator>
  <cp:lastModifiedBy>User</cp:lastModifiedBy>
  <cp:lastPrinted>2018-11-14T16:57:03Z</cp:lastPrinted>
  <dcterms:created xsi:type="dcterms:W3CDTF">2017-07-11T11:25:59Z</dcterms:created>
  <dcterms:modified xsi:type="dcterms:W3CDTF">2018-11-14T16:57:06Z</dcterms:modified>
</cp:coreProperties>
</file>