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440" windowHeight="12405" activeTab="0"/>
  </bookViews>
  <sheets>
    <sheet name="Лист1" sheetId="1" r:id="rId1"/>
    <sheet name="Лист2" sheetId="2" r:id="rId2"/>
    <sheet name="Лист3" sheetId="3" r:id="rId3"/>
  </sheets>
  <definedNames>
    <definedName name="_xlnm.Print_Area" localSheetId="0">'Лист1'!$A$1:$J$203</definedName>
  </definedNames>
  <calcPr fullCalcOnLoad="1"/>
</workbook>
</file>

<file path=xl/sharedStrings.xml><?xml version="1.0" encoding="utf-8"?>
<sst xmlns="http://schemas.openxmlformats.org/spreadsheetml/2006/main" count="218" uniqueCount="156">
  <si>
    <t>ПЛАН</t>
  </si>
  <si>
    <t>реализации муниципальной программы «Обеспечение качественным жильем граждан на территории МО «Приморское городское поселение»</t>
  </si>
  <si>
    <t>Наименование муниципальной программы, подпрограммы, основных мероприятий</t>
  </si>
  <si>
    <t>Ответственный исполнитель</t>
  </si>
  <si>
    <t>Срок реализации, год</t>
  </si>
  <si>
    <t>Годы реализации</t>
  </si>
  <si>
    <t>Оценка расходов (тыс. рублей в ценах соответствующих лет)</t>
  </si>
  <si>
    <t>начало</t>
  </si>
  <si>
    <t>оконча-ние</t>
  </si>
  <si>
    <t>всего</t>
  </si>
  <si>
    <t>Фонд содействия реформи-рованию ЖКХ</t>
  </si>
  <si>
    <t>областной бюджет</t>
  </si>
  <si>
    <t>местный бюджет</t>
  </si>
  <si>
    <t>Муниципальная Программа «Обеспечение качественным жильем граждан на территории МО «Приморское городское поселение»</t>
  </si>
  <si>
    <t xml:space="preserve">Администрация МО «Приморское городское поселение» </t>
  </si>
  <si>
    <t xml:space="preserve"> </t>
  </si>
  <si>
    <t>Подпрограмма 1.  «Развитие жилищного хозяйства  МО «Приморское городское поселение»</t>
  </si>
  <si>
    <t>Взносы на капитальный ремонт муниципального жилищного фонда</t>
  </si>
  <si>
    <t>Плата за коммунальные услуги за жилые помещения муниципального жилищного фонда</t>
  </si>
  <si>
    <t xml:space="preserve">Администрация МО «Приморское городское поселение»  </t>
  </si>
  <si>
    <t>Администрация МО «Приморское городское поселение»</t>
  </si>
  <si>
    <t>Ремонт муниципальной квартиры по адресу: п. Глебычево,  д. 11 кв. 43</t>
  </si>
  <si>
    <t>Ремонт муниципальных квартир</t>
  </si>
  <si>
    <t>Составление, проверка смет и составление технических заданий</t>
  </si>
  <si>
    <t>Приобретение адресных табличек на МКД</t>
  </si>
  <si>
    <t>Предоставление субсидий на обеспечение мероприятий по капитальному ремонту общего имущества многоквартирных домов</t>
  </si>
  <si>
    <t>Итого по подпрограмме 1</t>
  </si>
  <si>
    <t xml:space="preserve">Подпрограмма 2. «Переселение граждан из аварийного жилищного фонда на территории МО «Приморское городское поселение» </t>
  </si>
  <si>
    <t xml:space="preserve">Реализация мероприятий региональной адресной программы «Переселение граждан из аварийного жилищного фонда на территории Ленинградской области в 2013-2017 годах» </t>
  </si>
  <si>
    <t>Реализация мероприятий по переселению граждан из аварийного жилищного фонда</t>
  </si>
  <si>
    <t>Мероприятия по оплате превышения стоимости одного квадратного метра общей расселяемой площади аварийных многоквартирных жилых домов</t>
  </si>
  <si>
    <t>Приобретение дополнительных площадей жилых помещений в соответствии с требованиями законодательства</t>
  </si>
  <si>
    <t xml:space="preserve">Снос аварийных многоквартирных домов по адресам: </t>
  </si>
  <si>
    <t>Ленинградская область, Выборгский район, г. Приморск, ул. Школьная, д. 4;</t>
  </si>
  <si>
    <t>Ленинградская область, Выборгский район, г. Приморск, ул. Новая, д. 14;</t>
  </si>
  <si>
    <t>Ленинградская область, Выборгский район, г. Приморск, ул. Новая, д. 16;</t>
  </si>
  <si>
    <t>Ленинградская область, Выборгский район, г. Приморск, Выборгское шоссе, д. 30;</t>
  </si>
  <si>
    <t>Ленинградская область, Выборгский район, г. Приморск, пер. Краснофлотский, д. 8</t>
  </si>
  <si>
    <t>Итого по подпрограмме 2</t>
  </si>
  <si>
    <t>Подпрограмма 3. «Жилье для молодежи на территории  МО «Приморское городское поселение»</t>
  </si>
  <si>
    <t>Итого по подпрограмме 3</t>
  </si>
  <si>
    <t xml:space="preserve">Подпрограмма 4. «Оказание поддержки гражданам, пострадавшим в результате пожара муниципального жилищного фондов  МО «Приморское городское поселение» </t>
  </si>
  <si>
    <t>1.1.</t>
  </si>
  <si>
    <t>Приобретение жилых помещений в муниципальную собственность для обеспечения жильем граждан, лишившихся жилья в результате пожара (Приобретение квартир)</t>
  </si>
  <si>
    <t>Итого по подпрограмме 4</t>
  </si>
  <si>
    <t>1.1</t>
  </si>
  <si>
    <t>2.1</t>
  </si>
  <si>
    <t>2.2</t>
  </si>
  <si>
    <t>2.3</t>
  </si>
  <si>
    <t>2.4</t>
  </si>
  <si>
    <t>2.5</t>
  </si>
  <si>
    <t>2.6</t>
  </si>
  <si>
    <t>2.7</t>
  </si>
  <si>
    <t>2.8</t>
  </si>
  <si>
    <t>2.9</t>
  </si>
  <si>
    <t>Ремонт кровли в жилом доме по адресу: п. Прибылово д. б/н</t>
  </si>
  <si>
    <t>2.10</t>
  </si>
  <si>
    <t>2.11</t>
  </si>
  <si>
    <t>2.12</t>
  </si>
  <si>
    <t>2.13</t>
  </si>
  <si>
    <t>2.14</t>
  </si>
  <si>
    <t>2.15</t>
  </si>
  <si>
    <t>2.16</t>
  </si>
  <si>
    <t>2.17</t>
  </si>
  <si>
    <t>2.18</t>
  </si>
  <si>
    <t>2.19</t>
  </si>
  <si>
    <t>2.20</t>
  </si>
  <si>
    <t>2.21</t>
  </si>
  <si>
    <t>2.22</t>
  </si>
  <si>
    <t>2.23</t>
  </si>
  <si>
    <t>2.24</t>
  </si>
  <si>
    <t>3.1</t>
  </si>
  <si>
    <t>1.2</t>
  </si>
  <si>
    <t>1.1.1</t>
  </si>
  <si>
    <t>1.1.2</t>
  </si>
  <si>
    <t>1.        Основное мероприятие "Развитие жилищного хозяйства"</t>
  </si>
  <si>
    <t>1.        Капитальный ремонт муниципального жилищного фонда</t>
  </si>
  <si>
    <t>2.        Содержание  муниципального жилищного фонда</t>
  </si>
  <si>
    <t>3.        Предоставление субсидий некоммерческим организациям, за исключением государственных (муниципальных) учреждений</t>
  </si>
  <si>
    <t>2.        Основное мероприятие "Переселение граждан из аварийного жилищного фонда"</t>
  </si>
  <si>
    <t>3.        Основное мероприятие "Обеспечение жильем молодежи"</t>
  </si>
  <si>
    <t>4.        Основное мероприятие "Оказание поддержки  гражданам, пострадавшим в результате пожара"</t>
  </si>
  <si>
    <t>к постановлению администрации</t>
  </si>
  <si>
    <t xml:space="preserve">муниципального образования </t>
  </si>
  <si>
    <t>«Приморское городское поселение»</t>
  </si>
  <si>
    <t xml:space="preserve"> Выборгского района Ленинградской области</t>
  </si>
  <si>
    <t>№ п/п</t>
  </si>
  <si>
    <t>Технический надзор, строительный контроль за ремонтом муниципального жилищного фонда</t>
  </si>
  <si>
    <t>Ремонт муниципальной квартиры по адресу: г. Приморск, наб. Лебедева, д. 4 кв. 46</t>
  </si>
  <si>
    <t>Ремонт муниципальной квартиры по адресу: г. Приморск, наб. Лебедева, д. 8, кв. 66</t>
  </si>
  <si>
    <t>Ремонт муниципальной квартиры по адресу: д. Камышовка, ул. Поселковая, д. 2 кв. 13</t>
  </si>
  <si>
    <t>Замена окон в муниципальной квартире по адресу: п. Красная Долина, д. 29 кв. 8</t>
  </si>
  <si>
    <t>Ремонт полов в муниципальной квартире по адресу: г. Приморск, ул. Новая, д. 18 кв. 1</t>
  </si>
  <si>
    <t>Ремонт муниципальных квартир по адресу: г. Приморск, Выборгское шоссе, д. 7, кв. 9, п. Глебычево, ул. Мира, д. 4, кв. 92, г. Приморск, наб. Лебедева, д. 5 кв. 13, п. Красная Долина, д. 29 кв. 8, г. Приморск, наб. Гагарина, д. 128 кв. 3, г. Приморск, ул. Вокзальная д. 6 кв. 4,  г. Приморск, наб. Гагарина д. 106 кв. 2</t>
  </si>
  <si>
    <t>Ремонт муниципальных квартир по адресам: г. Приморск, наб. Гагарина д. 42 кв. 2,  п. Глебычево д. 18 кв. 2</t>
  </si>
  <si>
    <t>Ремонт кровли над муниципальным и квартирами по адресу: г. Приморск,  Приморское шоссе, д. 35 кв. 3, 4</t>
  </si>
  <si>
    <t>Замена окон в муниципальных квартирах (Ермилово-городок, д. 5 кв. 23, п. Камышовка, ул. Поселковая, д. 9 кв. 14)</t>
  </si>
  <si>
    <t>Приложение №2</t>
  </si>
  <si>
    <t xml:space="preserve">    </t>
  </si>
  <si>
    <t xml:space="preserve">      </t>
  </si>
  <si>
    <t>Определение рыночной стоимости ущерба, причиненного муниципальному имуществу в результате пожара</t>
  </si>
  <si>
    <t>2.26</t>
  </si>
  <si>
    <t>Приобретение индивидуальных приборов учета</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</si>
  <si>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ул. Вокзальная, д. 22, кв. 2; г. Приморск, ул. Лесная, д. 16, кв. 6; г. Приморск, Карасевка,  д. 18, кв. 1;   п. Глебычево, ул. Заводская, д. 18, кв. 2; г. Приморск, наб. Гагарина, д.42, кв. 1-4; г. Приморск, Выборгское шоссе, д. 47, кв.3</t>
  </si>
  <si>
    <t>2.27</t>
  </si>
  <si>
    <t>Изготовление актов обследования кадастровым инженером</t>
  </si>
  <si>
    <t>Администрация МО "Приморское городское поселение"</t>
  </si>
  <si>
    <t>Ремонт муниципальных квартир по адресу:   п. Глебычево, ул. Мира, д.5, кв.62; г. Приморск, наб. Гагарина, д. 176, кв. 3</t>
  </si>
  <si>
    <t>Ремонт муниципальных квартир по адресу: дер. Камышовка, ул. Поселковая, д. 2, кв. 1</t>
  </si>
  <si>
    <t>Ремонт муниципальных квартир по адресу:  дер. Камышовка, ул. Тихая, д. 3, кв. 1;    г. Приморск, ул. Комсомольская, д.16, кв. 2; г. Приморск, ул. Железнодорожная, д. 9а кв. 1</t>
  </si>
  <si>
    <t>Ремонт муниципальных квартир по адресу: п. Карасевка, д. 23 кв. 4 ; дер. Камышовка, ул. Лесная, д. 2, кв. 1</t>
  </si>
  <si>
    <t>Ремонт кровли над муниципальным и квартирами по адресу: г. Приморск, ул. Комсомольская, д. 16, кв. 2; г. Приморск, наб. Гагарина, д. 42</t>
  </si>
  <si>
    <t>Замена окон в муниципальных квартирах по адресу: п. Красная Долина, д. 29 кв. 4</t>
  </si>
  <si>
    <t>Замена окон в муниципальных квартирах по адресу: п. Рябово, д. 3 кв. 3</t>
  </si>
  <si>
    <t>Замена внутриквартирной разводки системы канализации в муниципальных квартирах п. Глебычево, ул. Мира д. 4 кв. 92; п. Глебычево, ул. Офицерская д. 5 кв. 50</t>
  </si>
  <si>
    <t>Ремонт муниципальных квартир по адресу:   п. Глебычево, ул. Офицерская, д. 14, кв. 28;   п. Глебычево, ул. Офицерская, д. 10 кв. 66; г. Приморск, ул. Железнодорожная, д. 27, кв. 1; г. Приморск, ул. Гагарина, д. 92</t>
  </si>
  <si>
    <t>2.28</t>
  </si>
  <si>
    <t>2.29</t>
  </si>
  <si>
    <t>2.30</t>
  </si>
  <si>
    <t>2.31</t>
  </si>
  <si>
    <t>2.32</t>
  </si>
  <si>
    <t>2.33</t>
  </si>
  <si>
    <t>2.34</t>
  </si>
  <si>
    <t>2.35</t>
  </si>
  <si>
    <t>2.36</t>
  </si>
  <si>
    <t>Ремонт муниципальных квартир по адресу:  г. Приморск, ул. Лесная д.28 ; г. Приморск, ул.Комсомольская д. 27 кв. 2; п. Ермилово-городок, д. 5 кв. 23</t>
  </si>
  <si>
    <t>Ремонт кровли над муниципальными квартирами по адресу: г. Приморск,  Морской пер., д. 6 кв. 3, 4</t>
  </si>
  <si>
    <t>Изготовление (восстановление) технических паспортов МКД</t>
  </si>
  <si>
    <t>Обследование многоквартирных домов с использованием инструментального контроля, визуальное обследование жилых помещений</t>
  </si>
  <si>
    <t>Ремонт муниципальных квартир по адресам: г. Приморск, Выборгское шоссе, д. 49, кв. 1, г. Приморск, ул. Лесная, д. 16, кв. 6, г. Приморск, ул. Комсомольская, д. 27, кв. 2, г. Приморск, ул. Железнодорожная, д. 9, кв. 1, пос. Глебычево, ул. Офицерская, д. 5, кв. 46, п. Глебычево, ул. Мира, д. 3, кв. 30, г. Приморск, Выборгское шоссе, д. 7, кв. 48, п. Глебычево, ул. Офицерская, д. 10, кв. 2, п. Глебычево, ул. Офицерская, д. 10, кв. 66, п. Красная Долина, Центральное шоссе, д. 30, кв. 3, п. Ермилово, ул. Физкультурная, д. 3, кв. 11</t>
  </si>
  <si>
    <t>Ремонт кровли над муниципальными квартирами по адресам: г. Приморск, наб. Гагарина, д. 90; г. Приморск, наб. Гагарина, д. 32; г. Приморск, наб. Гагарина, д. 88</t>
  </si>
  <si>
    <t xml:space="preserve">Ремонт кровли над муниципальными квартирами </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</si>
  <si>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ул. Комсомольская, д. 16; г. Приморск, Выборгское шоссе, д. 37</t>
  </si>
  <si>
    <t xml:space="preserve">Ремонт хозяйственных и бытовых построек, относящихся к муниципальным квартирам с печным отоплением и без централизованной системы канализации </t>
  </si>
  <si>
    <t>2.25</t>
  </si>
  <si>
    <t>2.37</t>
  </si>
  <si>
    <t>2.38</t>
  </si>
  <si>
    <t>2017-2021</t>
  </si>
  <si>
    <t>1.        Мероприятия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</si>
  <si>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2.      Содержание  муниципального жилищного фонда</t>
  </si>
  <si>
    <t>Ленинградская область, Выборгский район, п. Глебычево, ул. Заводская, д. 34</t>
  </si>
  <si>
    <t>Ленинградская область, Выборгский район, г. Приморск, ул. Железнодорожная, д. 20;</t>
  </si>
  <si>
    <r>
      <t>Ленинградская область, Выборгский район, г. Приморск, ул. Железнодорожная, д. 6</t>
    </r>
    <r>
      <rPr>
        <vertAlign val="superscript"/>
        <sz val="9"/>
        <rFont val="Times New Roman"/>
        <family val="1"/>
      </rPr>
      <t>б</t>
    </r>
  </si>
  <si>
    <t>1.      Социальные выплаты и дополнительные социальные выплаты молодым гражданам (молодым семьям) на жилье</t>
  </si>
  <si>
    <t>Реализация мероприятий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</si>
  <si>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</si>
  <si>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1. Мероприятия по оказанию поддержки гражданам, пострадавшим в результате пожара муниципального жилищного фонда</t>
  </si>
  <si>
    <t>Реализация мероприятий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t>
  </si>
  <si>
    <t xml:space="preserve">Подпрограмма 5.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 </t>
  </si>
  <si>
    <t>5. Основное мероприятие "Обеспечение жильем граждан на основе принципов ипотечного кредитования"</t>
  </si>
  <si>
    <t>1. 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</si>
  <si>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Предоставление социальных выплат гражданам, нуждающимся в улучшении жилищных условий, на приобретение (строительство) жилья на основе принципов ипотечного кредитования</t>
  </si>
  <si>
    <t>2019-2021</t>
  </si>
  <si>
    <t>Реализация мероприятий в рамках подпрограммы "Поддержка граждан, нуждающихся в улучшении жилищных условий, на основе принципов ипотечного кредитования в Ленинградской области" государственной программы Ленинградской области "Обеспечение качественным жильем граждан на территории Ленинградской области"</t>
  </si>
  <si>
    <t>Итого по подпрограмме 5</t>
  </si>
  <si>
    <t>от 19 декабря 2018 г. № 1230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</si>
</sst>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5">
    <font>
      <sz val="11"/>
      <color theme="1"/>
      <name val="Calibri"/>
      <family val="2"/>
    </font>
    <font>
      <sz val="11"/>
      <color indexed="8"/>
      <name val="Calibri"/>
      <family val="2"/>
    </font>
    <font>
      <sz val="9"/>
      <name val="Times New Roman"/>
      <family val="1"/>
    </font>
    <font>
      <sz val="12"/>
      <name val="Times New Roman"/>
      <family val="1"/>
    </font>
    <font>
      <b/>
      <sz val="12"/>
      <name val="Times New Roman"/>
      <family val="1"/>
    </font>
    <font>
      <b/>
      <sz val="8"/>
      <name val="Times New Roman"/>
      <family val="1"/>
    </font>
    <font>
      <b/>
      <sz val="9"/>
      <name val="Times New Roman"/>
      <family val="1"/>
    </font>
    <font>
      <i/>
      <sz val="9"/>
      <name val="Times New Roman"/>
      <family val="1"/>
    </font>
    <font>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name val="Calibri"/>
      <family val="2"/>
    </font>
    <font>
      <sz val="10"/>
      <name val="Calibri"/>
      <family val="2"/>
    </font>
    <font>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top/>
      <bottom style="thin"/>
    </border>
    <border>
      <left/>
      <right style="thin"/>
      <top style="thin"/>
      <bottom/>
    </border>
    <border>
      <left/>
      <right style="thin"/>
      <top/>
      <bottom style="thin"/>
    </border>
    <border>
      <left/>
      <right style="thin"/>
      <top/>
      <bottom/>
    </border>
    <border>
      <left style="thin"/>
      <right/>
      <top style="thin"/>
      <bottom style="thin"/>
    </border>
    <border>
      <left style="thin"/>
      <right/>
      <top/>
      <bottom/>
    </border>
    <border>
      <left/>
      <right/>
      <top style="thin"/>
      <bottom style="thin"/>
    </border>
    <border>
      <left/>
      <right style="thin"/>
      <top style="thin"/>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1">
    <xf numFmtId="0" fontId="0" fillId="0" borderId="0" xfId="0" applyFont="1" applyAlignment="1">
      <alignment/>
    </xf>
    <xf numFmtId="172" fontId="2" fillId="0" borderId="10" xfId="0" applyNumberFormat="1" applyFont="1" applyBorder="1" applyAlignment="1">
      <alignment horizontal="right" vertical="center" wrapText="1"/>
    </xf>
    <xf numFmtId="0" fontId="25" fillId="0" borderId="0" xfId="0" applyFont="1" applyAlignment="1">
      <alignment/>
    </xf>
    <xf numFmtId="0" fontId="5" fillId="0" borderId="0" xfId="0" applyFont="1" applyAlignment="1">
      <alignment horizontal="center"/>
    </xf>
    <xf numFmtId="0" fontId="26" fillId="0" borderId="0" xfId="0" applyFont="1" applyAlignment="1">
      <alignment/>
    </xf>
    <xf numFmtId="172" fontId="6" fillId="0" borderId="11" xfId="0" applyNumberFormat="1" applyFont="1" applyBorder="1" applyAlignment="1">
      <alignment horizontal="right" vertical="center" wrapText="1"/>
    </xf>
    <xf numFmtId="172" fontId="6" fillId="0" borderId="10" xfId="0" applyNumberFormat="1" applyFont="1" applyBorder="1" applyAlignment="1">
      <alignment horizontal="right" vertical="center" wrapText="1"/>
    </xf>
    <xf numFmtId="172" fontId="6" fillId="0" borderId="12" xfId="0" applyNumberFormat="1" applyFont="1" applyBorder="1" applyAlignment="1">
      <alignment horizontal="right" vertical="center" wrapText="1"/>
    </xf>
    <xf numFmtId="0" fontId="6" fillId="0" borderId="11" xfId="0" applyFont="1" applyBorder="1" applyAlignment="1">
      <alignment horizontal="center" vertical="center" wrapText="1"/>
    </xf>
    <xf numFmtId="172" fontId="6" fillId="0" borderId="11" xfId="0" applyNumberFormat="1" applyFont="1" applyBorder="1" applyAlignment="1">
      <alignment vertical="center" wrapText="1"/>
    </xf>
    <xf numFmtId="0" fontId="6" fillId="0" borderId="10" xfId="0" applyFont="1" applyBorder="1" applyAlignment="1">
      <alignment horizontal="center" vertical="center" wrapText="1"/>
    </xf>
    <xf numFmtId="172" fontId="6" fillId="0" borderId="10" xfId="0" applyNumberFormat="1" applyFont="1" applyBorder="1" applyAlignment="1">
      <alignment vertical="center" wrapText="1"/>
    </xf>
    <xf numFmtId="172" fontId="26" fillId="0" borderId="0" xfId="0" applyNumberFormat="1" applyFont="1" applyAlignment="1">
      <alignment/>
    </xf>
    <xf numFmtId="172" fontId="2" fillId="0" borderId="11" xfId="0" applyNumberFormat="1" applyFont="1" applyBorder="1" applyAlignment="1">
      <alignment horizontal="right" vertical="center" wrapText="1"/>
    </xf>
    <xf numFmtId="172" fontId="2" fillId="0" borderId="11" xfId="0" applyNumberFormat="1" applyFont="1" applyBorder="1" applyAlignment="1">
      <alignment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vertical="center" wrapText="1"/>
    </xf>
    <xf numFmtId="172" fontId="2" fillId="0" borderId="12" xfId="0" applyNumberFormat="1" applyFont="1" applyBorder="1" applyAlignment="1">
      <alignment horizontal="right" vertical="center" wrapText="1"/>
    </xf>
    <xf numFmtId="172" fontId="2" fillId="0" borderId="12" xfId="0" applyNumberFormat="1" applyFont="1" applyBorder="1" applyAlignment="1">
      <alignment vertical="center" wrapText="1"/>
    </xf>
    <xf numFmtId="172" fontId="2" fillId="0" borderId="13"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2"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12" xfId="0" applyFont="1" applyBorder="1" applyAlignment="1">
      <alignment horizontal="right" vertical="top" wrapText="1"/>
    </xf>
    <xf numFmtId="0" fontId="2" fillId="0" borderId="14" xfId="0" applyFont="1" applyBorder="1" applyAlignment="1">
      <alignment vertical="top" wrapText="1"/>
    </xf>
    <xf numFmtId="0" fontId="26" fillId="0" borderId="10" xfId="0" applyFont="1" applyBorder="1" applyAlignment="1">
      <alignment vertical="top" wrapText="1"/>
    </xf>
    <xf numFmtId="172" fontId="26" fillId="0" borderId="10" xfId="0" applyNumberFormat="1" applyFont="1" applyBorder="1" applyAlignment="1">
      <alignment vertical="top" wrapText="1"/>
    </xf>
    <xf numFmtId="0" fontId="2" fillId="0" borderId="15" xfId="0" applyFont="1" applyBorder="1" applyAlignment="1">
      <alignment vertical="top" wrapText="1"/>
    </xf>
    <xf numFmtId="0" fontId="26" fillId="0" borderId="12" xfId="0" applyFont="1" applyBorder="1" applyAlignment="1">
      <alignment vertical="top" wrapText="1"/>
    </xf>
    <xf numFmtId="172" fontId="26" fillId="0" borderId="12" xfId="0" applyNumberFormat="1" applyFont="1" applyBorder="1" applyAlignment="1">
      <alignment vertical="top" wrapText="1"/>
    </xf>
    <xf numFmtId="0" fontId="27" fillId="0" borderId="0" xfId="0" applyFont="1" applyAlignment="1">
      <alignment wrapText="1"/>
    </xf>
    <xf numFmtId="172" fontId="2" fillId="0" borderId="11" xfId="0" applyNumberFormat="1" applyFont="1" applyBorder="1" applyAlignment="1">
      <alignment vertical="top" wrapText="1"/>
    </xf>
    <xf numFmtId="172" fontId="2" fillId="0" borderId="12" xfId="0" applyNumberFormat="1" applyFont="1" applyBorder="1" applyAlignment="1">
      <alignment vertical="top" wrapText="1"/>
    </xf>
    <xf numFmtId="0" fontId="26" fillId="0" borderId="12" xfId="0" applyFont="1" applyBorder="1" applyAlignment="1">
      <alignment/>
    </xf>
    <xf numFmtId="172" fontId="2" fillId="0" borderId="10" xfId="0" applyNumberFormat="1" applyFont="1" applyBorder="1" applyAlignment="1">
      <alignment horizontal="right" vertical="top" wrapText="1"/>
    </xf>
    <xf numFmtId="0" fontId="25" fillId="0" borderId="0" xfId="0" applyFont="1" applyAlignment="1">
      <alignment vertical="center"/>
    </xf>
    <xf numFmtId="0" fontId="2" fillId="0" borderId="12" xfId="0" applyFont="1" applyBorder="1" applyAlignment="1">
      <alignment vertical="top" wrapText="1"/>
    </xf>
    <xf numFmtId="0" fontId="26" fillId="0" borderId="0" xfId="0" applyFont="1" applyAlignment="1">
      <alignment vertical="center" wrapText="1"/>
    </xf>
    <xf numFmtId="49" fontId="2" fillId="0" borderId="13" xfId="0" applyNumberFormat="1"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vertical="top" wrapText="1"/>
    </xf>
    <xf numFmtId="0" fontId="2"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left" vertical="top" wrapText="1"/>
    </xf>
    <xf numFmtId="49" fontId="2" fillId="0" borderId="12" xfId="0" applyNumberFormat="1"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172" fontId="28" fillId="0" borderId="0" xfId="0" applyNumberFormat="1" applyFont="1" applyAlignment="1">
      <alignment vertical="center"/>
    </xf>
    <xf numFmtId="0" fontId="28" fillId="0" borderId="0" xfId="0" applyFont="1" applyAlignment="1">
      <alignment vertical="center"/>
    </xf>
    <xf numFmtId="0" fontId="2" fillId="0" borderId="19" xfId="0" applyFont="1" applyBorder="1" applyAlignment="1">
      <alignment horizontal="center" vertical="top" wrapText="1"/>
    </xf>
    <xf numFmtId="0" fontId="2" fillId="0" borderId="10" xfId="0" applyFont="1" applyBorder="1" applyAlignment="1">
      <alignment horizontal="left" vertical="top" wrapText="1"/>
    </xf>
    <xf numFmtId="0" fontId="2" fillId="0" borderId="20" xfId="0" applyFont="1" applyBorder="1" applyAlignment="1">
      <alignment horizontal="center" vertical="top" wrapText="1"/>
    </xf>
    <xf numFmtId="172" fontId="2" fillId="0" borderId="13" xfId="0" applyNumberFormat="1" applyFont="1" applyBorder="1" applyAlignment="1">
      <alignment horizontal="right" vertical="center" wrapText="1"/>
    </xf>
    <xf numFmtId="0" fontId="7" fillId="0" borderId="12" xfId="0" applyFont="1" applyBorder="1" applyAlignment="1">
      <alignment vertical="top" wrapText="1"/>
    </xf>
    <xf numFmtId="172" fontId="2" fillId="0" borderId="10" xfId="0" applyNumberFormat="1" applyFont="1" applyBorder="1" applyAlignment="1">
      <alignment vertical="top" wrapText="1"/>
    </xf>
    <xf numFmtId="49" fontId="2" fillId="0" borderId="11"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0" xfId="0" applyFont="1" applyBorder="1" applyAlignment="1">
      <alignment vertical="top" wrapText="1"/>
    </xf>
    <xf numFmtId="0" fontId="2"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6" fillId="0" borderId="19" xfId="0"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left" vertical="top" wrapText="1"/>
    </xf>
    <xf numFmtId="0" fontId="4" fillId="0" borderId="0" xfId="0" applyFont="1" applyAlignment="1">
      <alignment horizontal="center" wrapText="1"/>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vertical="top"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3" fillId="0" borderId="0" xfId="0" applyFont="1" applyAlignment="1">
      <alignment horizontal="right"/>
    </xf>
    <xf numFmtId="0" fontId="4" fillId="0" borderId="0" xfId="0" applyFont="1" applyAlignment="1">
      <alignment horizontal="center"/>
    </xf>
    <xf numFmtId="49" fontId="2" fillId="0" borderId="19"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49" fontId="2" fillId="0" borderId="2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5" xfId="0" applyFont="1" applyBorder="1" applyAlignment="1">
      <alignment horizontal="center" vertical="top" wrapText="1"/>
    </xf>
    <xf numFmtId="0" fontId="7" fillId="0" borderId="13"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6"/>
  <sheetViews>
    <sheetView tabSelected="1" view="pageBreakPreview" zoomScale="110" zoomScaleSheetLayoutView="110" zoomScalePageLayoutView="0" workbookViewId="0" topLeftCell="A1">
      <selection activeCell="A6" sqref="A6:J6"/>
    </sheetView>
  </sheetViews>
  <sheetFormatPr defaultColWidth="9.140625" defaultRowHeight="15"/>
  <cols>
    <col min="1" max="1" width="4.57421875" style="2" customWidth="1"/>
    <col min="2" max="2" width="28.7109375" style="2" customWidth="1"/>
    <col min="3" max="3" width="17.57421875" style="2" customWidth="1"/>
    <col min="4" max="4" width="6.57421875" style="2" customWidth="1"/>
    <col min="5" max="5" width="6.421875" style="2" customWidth="1"/>
    <col min="6" max="6" width="9.421875" style="2" customWidth="1"/>
    <col min="7" max="7" width="8.7109375" style="2" customWidth="1"/>
    <col min="8" max="8" width="9.140625" style="2" customWidth="1"/>
    <col min="9" max="9" width="8.421875" style="2" customWidth="1"/>
    <col min="10" max="10" width="10.8515625" style="2" customWidth="1"/>
    <col min="11" max="11" width="10.57421875" style="2" customWidth="1"/>
    <col min="12" max="12" width="13.00390625" style="2" customWidth="1"/>
    <col min="13" max="18" width="9.140625" style="2" customWidth="1"/>
    <col min="19" max="19" width="49.00390625" style="2" customWidth="1"/>
    <col min="20" max="16384" width="9.140625" style="2" customWidth="1"/>
  </cols>
  <sheetData>
    <row r="1" spans="1:10" ht="15.75">
      <c r="A1" s="124" t="s">
        <v>97</v>
      </c>
      <c r="B1" s="124"/>
      <c r="C1" s="124"/>
      <c r="D1" s="124"/>
      <c r="E1" s="124"/>
      <c r="F1" s="124"/>
      <c r="G1" s="124"/>
      <c r="H1" s="124"/>
      <c r="I1" s="124"/>
      <c r="J1" s="124"/>
    </row>
    <row r="2" spans="1:10" ht="15.75">
      <c r="A2" s="124" t="s">
        <v>82</v>
      </c>
      <c r="B2" s="124"/>
      <c r="C2" s="124"/>
      <c r="D2" s="124"/>
      <c r="E2" s="124"/>
      <c r="F2" s="124"/>
      <c r="G2" s="124"/>
      <c r="H2" s="124"/>
      <c r="I2" s="124"/>
      <c r="J2" s="124"/>
    </row>
    <row r="3" spans="1:10" ht="15.75">
      <c r="A3" s="124" t="s">
        <v>83</v>
      </c>
      <c r="B3" s="124"/>
      <c r="C3" s="124"/>
      <c r="D3" s="124"/>
      <c r="E3" s="124"/>
      <c r="F3" s="124"/>
      <c r="G3" s="124"/>
      <c r="H3" s="124"/>
      <c r="I3" s="124"/>
      <c r="J3" s="124"/>
    </row>
    <row r="4" spans="1:10" ht="15.75">
      <c r="A4" s="124" t="s">
        <v>84</v>
      </c>
      <c r="B4" s="124"/>
      <c r="C4" s="124"/>
      <c r="D4" s="124"/>
      <c r="E4" s="124"/>
      <c r="F4" s="124"/>
      <c r="G4" s="124"/>
      <c r="H4" s="124"/>
      <c r="I4" s="124"/>
      <c r="J4" s="124"/>
    </row>
    <row r="5" spans="1:10" ht="15.75">
      <c r="A5" s="124" t="s">
        <v>85</v>
      </c>
      <c r="B5" s="124"/>
      <c r="C5" s="124"/>
      <c r="D5" s="124"/>
      <c r="E5" s="124"/>
      <c r="F5" s="124"/>
      <c r="G5" s="124"/>
      <c r="H5" s="124"/>
      <c r="I5" s="124"/>
      <c r="J5" s="124"/>
    </row>
    <row r="6" spans="1:10" ht="15.75">
      <c r="A6" s="124" t="s">
        <v>155</v>
      </c>
      <c r="B6" s="124"/>
      <c r="C6" s="124"/>
      <c r="D6" s="124"/>
      <c r="E6" s="124"/>
      <c r="F6" s="124"/>
      <c r="G6" s="124"/>
      <c r="H6" s="124"/>
      <c r="I6" s="124"/>
      <c r="J6" s="124"/>
    </row>
    <row r="7" spans="1:10" ht="15.75">
      <c r="A7" s="125" t="s">
        <v>0</v>
      </c>
      <c r="B7" s="125"/>
      <c r="C7" s="125"/>
      <c r="D7" s="125"/>
      <c r="E7" s="125"/>
      <c r="F7" s="125"/>
      <c r="G7" s="125"/>
      <c r="H7" s="125"/>
      <c r="I7" s="125"/>
      <c r="J7" s="125"/>
    </row>
    <row r="8" spans="1:10" ht="29.25" customHeight="1">
      <c r="A8" s="107" t="s">
        <v>1</v>
      </c>
      <c r="B8" s="107"/>
      <c r="C8" s="107"/>
      <c r="D8" s="107"/>
      <c r="E8" s="107"/>
      <c r="F8" s="107"/>
      <c r="G8" s="107"/>
      <c r="H8" s="107"/>
      <c r="I8" s="107"/>
      <c r="J8" s="107"/>
    </row>
    <row r="9" ht="15">
      <c r="A9" s="3"/>
    </row>
    <row r="10" spans="1:10" s="4" customFormat="1" ht="12">
      <c r="A10" s="110" t="s">
        <v>86</v>
      </c>
      <c r="B10" s="76" t="s">
        <v>2</v>
      </c>
      <c r="C10" s="76" t="s">
        <v>3</v>
      </c>
      <c r="D10" s="76" t="s">
        <v>4</v>
      </c>
      <c r="E10" s="76"/>
      <c r="F10" s="76" t="s">
        <v>5</v>
      </c>
      <c r="G10" s="76" t="s">
        <v>6</v>
      </c>
      <c r="H10" s="76"/>
      <c r="I10" s="76"/>
      <c r="J10" s="76"/>
    </row>
    <row r="11" spans="1:10" s="4" customFormat="1" ht="60">
      <c r="A11" s="111"/>
      <c r="B11" s="76"/>
      <c r="C11" s="76"/>
      <c r="D11" s="43" t="s">
        <v>7</v>
      </c>
      <c r="E11" s="43" t="s">
        <v>8</v>
      </c>
      <c r="F11" s="76"/>
      <c r="G11" s="43" t="s">
        <v>9</v>
      </c>
      <c r="H11" s="43" t="s">
        <v>10</v>
      </c>
      <c r="I11" s="43" t="s">
        <v>11</v>
      </c>
      <c r="J11" s="43" t="s">
        <v>12</v>
      </c>
    </row>
    <row r="12" spans="1:10" s="4" customFormat="1" ht="12">
      <c r="A12" s="43">
        <v>1</v>
      </c>
      <c r="B12" s="43">
        <v>2</v>
      </c>
      <c r="C12" s="43">
        <v>3</v>
      </c>
      <c r="D12" s="43">
        <v>4</v>
      </c>
      <c r="E12" s="43">
        <v>5</v>
      </c>
      <c r="F12" s="43">
        <v>6</v>
      </c>
      <c r="G12" s="43"/>
      <c r="H12" s="43"/>
      <c r="I12" s="43">
        <v>7</v>
      </c>
      <c r="J12" s="43"/>
    </row>
    <row r="13" spans="1:10" s="4" customFormat="1" ht="12">
      <c r="A13" s="67"/>
      <c r="B13" s="69" t="s">
        <v>13</v>
      </c>
      <c r="C13" s="108" t="s">
        <v>14</v>
      </c>
      <c r="D13" s="71">
        <v>2017</v>
      </c>
      <c r="E13" s="71">
        <v>2021</v>
      </c>
      <c r="F13" s="52">
        <v>2017</v>
      </c>
      <c r="G13" s="5">
        <f>SUM(H13:J13)</f>
        <v>34359.1</v>
      </c>
      <c r="H13" s="5">
        <f>SUM(H117)</f>
        <v>8451.6</v>
      </c>
      <c r="I13" s="5">
        <f>SUM(I117+I181)</f>
        <v>12133.4</v>
      </c>
      <c r="J13" s="5">
        <f>SUM(J110+J142+J181)</f>
        <v>13774.099999999999</v>
      </c>
    </row>
    <row r="14" spans="1:10" s="4" customFormat="1" ht="12">
      <c r="A14" s="67"/>
      <c r="B14" s="69"/>
      <c r="C14" s="108"/>
      <c r="D14" s="71"/>
      <c r="E14" s="71"/>
      <c r="F14" s="52">
        <v>2018</v>
      </c>
      <c r="G14" s="6">
        <f>SUM(H14:J14)</f>
        <v>9121.399999999998</v>
      </c>
      <c r="H14" s="6"/>
      <c r="I14" s="6"/>
      <c r="J14" s="6">
        <f>SUM(J111+J143)</f>
        <v>9121.399999999998</v>
      </c>
    </row>
    <row r="15" spans="1:10" s="4" customFormat="1" ht="12">
      <c r="A15" s="67"/>
      <c r="B15" s="69"/>
      <c r="C15" s="108"/>
      <c r="D15" s="71"/>
      <c r="E15" s="71"/>
      <c r="F15" s="52">
        <v>2019</v>
      </c>
      <c r="G15" s="6">
        <f>SUM(H15:J15)</f>
        <v>9493.499999999998</v>
      </c>
      <c r="H15" s="6"/>
      <c r="I15" s="6"/>
      <c r="J15" s="6">
        <f>SUM(J112+J144+J162+J200)</f>
        <v>9493.499999999998</v>
      </c>
    </row>
    <row r="16" spans="1:10" s="4" customFormat="1" ht="12">
      <c r="A16" s="67"/>
      <c r="B16" s="69"/>
      <c r="C16" s="108"/>
      <c r="D16" s="71"/>
      <c r="E16" s="71"/>
      <c r="F16" s="52">
        <v>2020</v>
      </c>
      <c r="G16" s="6">
        <f>SUM(H16:J16)</f>
        <v>11253.1</v>
      </c>
      <c r="H16" s="6"/>
      <c r="I16" s="6"/>
      <c r="J16" s="6">
        <f>SUM(J113+J145+J163+J182+J201)</f>
        <v>11253.1</v>
      </c>
    </row>
    <row r="17" spans="1:10" s="4" customFormat="1" ht="12">
      <c r="A17" s="68"/>
      <c r="B17" s="70"/>
      <c r="C17" s="109"/>
      <c r="D17" s="72"/>
      <c r="E17" s="72"/>
      <c r="F17" s="52">
        <v>2021</v>
      </c>
      <c r="G17" s="6">
        <f>SUM(H17:J17)</f>
        <v>13621.8</v>
      </c>
      <c r="H17" s="6"/>
      <c r="I17" s="6"/>
      <c r="J17" s="6">
        <f>SUM(J114+J146+J164+J183+J202)</f>
        <v>13621.8</v>
      </c>
    </row>
    <row r="18" spans="1:10" s="4" customFormat="1" ht="12">
      <c r="A18" s="68"/>
      <c r="B18" s="70"/>
      <c r="C18" s="109"/>
      <c r="D18" s="72"/>
      <c r="E18" s="72"/>
      <c r="F18" s="52" t="s">
        <v>137</v>
      </c>
      <c r="G18" s="7">
        <f>SUM(G13:G17)</f>
        <v>77848.9</v>
      </c>
      <c r="H18" s="7">
        <f>SUM(H13:H16)</f>
        <v>8451.6</v>
      </c>
      <c r="I18" s="7">
        <f>SUM(I13:I16)</f>
        <v>12133.4</v>
      </c>
      <c r="J18" s="7">
        <f>SUM(J13:J17)</f>
        <v>57263.899999999994</v>
      </c>
    </row>
    <row r="19" spans="1:10" s="4" customFormat="1" ht="24.75" customHeight="1">
      <c r="A19" s="77" t="s">
        <v>16</v>
      </c>
      <c r="B19" s="78"/>
      <c r="C19" s="78"/>
      <c r="D19" s="78"/>
      <c r="E19" s="78"/>
      <c r="F19" s="78"/>
      <c r="G19" s="78"/>
      <c r="H19" s="78"/>
      <c r="I19" s="78"/>
      <c r="J19" s="79"/>
    </row>
    <row r="20" spans="1:10" s="4" customFormat="1" ht="12" customHeight="1">
      <c r="A20" s="94" t="s">
        <v>75</v>
      </c>
      <c r="B20" s="95"/>
      <c r="C20" s="95"/>
      <c r="D20" s="95"/>
      <c r="E20" s="96"/>
      <c r="F20" s="8">
        <v>2017</v>
      </c>
      <c r="G20" s="9">
        <f aca="true" t="shared" si="0" ref="G20:G28">SUM(H20:J20)</f>
        <v>6173.4</v>
      </c>
      <c r="H20" s="9"/>
      <c r="I20" s="9"/>
      <c r="J20" s="5">
        <f>SUM(J25+J35+J106)</f>
        <v>6173.4</v>
      </c>
    </row>
    <row r="21" spans="1:12" s="4" customFormat="1" ht="12">
      <c r="A21" s="97"/>
      <c r="B21" s="98"/>
      <c r="C21" s="98"/>
      <c r="D21" s="98"/>
      <c r="E21" s="99"/>
      <c r="F21" s="10">
        <v>2018</v>
      </c>
      <c r="G21" s="11">
        <f t="shared" si="0"/>
        <v>8096.899999999999</v>
      </c>
      <c r="H21" s="11"/>
      <c r="I21" s="11"/>
      <c r="J21" s="6">
        <f>SUM(J26+J36)</f>
        <v>8096.899999999999</v>
      </c>
      <c r="L21" s="12"/>
    </row>
    <row r="22" spans="1:10" s="4" customFormat="1" ht="12">
      <c r="A22" s="97"/>
      <c r="B22" s="98"/>
      <c r="C22" s="98"/>
      <c r="D22" s="98"/>
      <c r="E22" s="99"/>
      <c r="F22" s="10">
        <v>2019</v>
      </c>
      <c r="G22" s="11">
        <f t="shared" si="0"/>
        <v>8250.8</v>
      </c>
      <c r="H22" s="11"/>
      <c r="I22" s="11"/>
      <c r="J22" s="6">
        <f>SUM(J27+J37+J107)</f>
        <v>8250.8</v>
      </c>
    </row>
    <row r="23" spans="1:10" s="4" customFormat="1" ht="12">
      <c r="A23" s="97"/>
      <c r="B23" s="98"/>
      <c r="C23" s="98"/>
      <c r="D23" s="98"/>
      <c r="E23" s="99"/>
      <c r="F23" s="10">
        <v>2020</v>
      </c>
      <c r="G23" s="11">
        <f t="shared" si="0"/>
        <v>8107.000000000001</v>
      </c>
      <c r="H23" s="11"/>
      <c r="I23" s="11"/>
      <c r="J23" s="6">
        <f>SUM(J28+J38)</f>
        <v>8107.000000000001</v>
      </c>
    </row>
    <row r="24" spans="1:10" s="4" customFormat="1" ht="12">
      <c r="A24" s="100"/>
      <c r="B24" s="101"/>
      <c r="C24" s="101"/>
      <c r="D24" s="101"/>
      <c r="E24" s="102"/>
      <c r="F24" s="10">
        <v>2021</v>
      </c>
      <c r="G24" s="11">
        <f>SUM(H24:J24)</f>
        <v>8961.2</v>
      </c>
      <c r="H24" s="11"/>
      <c r="I24" s="11"/>
      <c r="J24" s="6">
        <f>SUM(J29+J39)</f>
        <v>8961.2</v>
      </c>
    </row>
    <row r="25" spans="1:10" s="4" customFormat="1" ht="12" customHeight="1">
      <c r="A25" s="85" t="s">
        <v>76</v>
      </c>
      <c r="B25" s="86"/>
      <c r="C25" s="86"/>
      <c r="D25" s="86"/>
      <c r="E25" s="87"/>
      <c r="F25" s="50">
        <v>2017</v>
      </c>
      <c r="G25" s="13">
        <f t="shared" si="0"/>
        <v>2329</v>
      </c>
      <c r="H25" s="14"/>
      <c r="I25" s="14"/>
      <c r="J25" s="13">
        <f>SUM(J30)</f>
        <v>2329</v>
      </c>
    </row>
    <row r="26" spans="1:10" s="4" customFormat="1" ht="12" customHeight="1">
      <c r="A26" s="88"/>
      <c r="B26" s="89"/>
      <c r="C26" s="89"/>
      <c r="D26" s="89"/>
      <c r="E26" s="90"/>
      <c r="F26" s="15">
        <v>2018</v>
      </c>
      <c r="G26" s="1">
        <f t="shared" si="0"/>
        <v>3404</v>
      </c>
      <c r="H26" s="16"/>
      <c r="I26" s="16"/>
      <c r="J26" s="1">
        <f>SUM(J31)</f>
        <v>3404</v>
      </c>
    </row>
    <row r="27" spans="1:10" s="4" customFormat="1" ht="12" customHeight="1">
      <c r="A27" s="88"/>
      <c r="B27" s="89"/>
      <c r="C27" s="89"/>
      <c r="D27" s="89"/>
      <c r="E27" s="90"/>
      <c r="F27" s="15">
        <v>2019</v>
      </c>
      <c r="G27" s="1">
        <f t="shared" si="0"/>
        <v>2746.3</v>
      </c>
      <c r="H27" s="16"/>
      <c r="I27" s="16"/>
      <c r="J27" s="1">
        <f>SUM(J32)</f>
        <v>2746.3</v>
      </c>
    </row>
    <row r="28" spans="1:10" s="4" customFormat="1" ht="12" customHeight="1">
      <c r="A28" s="88"/>
      <c r="B28" s="89"/>
      <c r="C28" s="89"/>
      <c r="D28" s="89"/>
      <c r="E28" s="90"/>
      <c r="F28" s="15">
        <v>2020</v>
      </c>
      <c r="G28" s="1">
        <f t="shared" si="0"/>
        <v>2746.3</v>
      </c>
      <c r="H28" s="16"/>
      <c r="I28" s="16"/>
      <c r="J28" s="1">
        <f>SUM(J33)</f>
        <v>2746.3</v>
      </c>
    </row>
    <row r="29" spans="1:10" s="4" customFormat="1" ht="12" customHeight="1">
      <c r="A29" s="91"/>
      <c r="B29" s="92"/>
      <c r="C29" s="92"/>
      <c r="D29" s="92"/>
      <c r="E29" s="93"/>
      <c r="F29" s="51">
        <v>2021</v>
      </c>
      <c r="G29" s="17">
        <f>SUM(H29:J29)</f>
        <v>2746.3</v>
      </c>
      <c r="H29" s="18"/>
      <c r="I29" s="18"/>
      <c r="J29" s="17">
        <f>SUM(J34)</f>
        <v>2746.3</v>
      </c>
    </row>
    <row r="30" spans="1:10" s="4" customFormat="1" ht="12">
      <c r="A30" s="73" t="s">
        <v>45</v>
      </c>
      <c r="B30" s="66" t="s">
        <v>17</v>
      </c>
      <c r="C30" s="74" t="s">
        <v>14</v>
      </c>
      <c r="D30" s="67">
        <v>2017</v>
      </c>
      <c r="E30" s="67">
        <v>2021</v>
      </c>
      <c r="F30" s="50">
        <v>2017</v>
      </c>
      <c r="G30" s="13">
        <f aca="true" t="shared" si="1" ref="G30:G38">SUM(H30:J30)</f>
        <v>2329</v>
      </c>
      <c r="H30" s="14"/>
      <c r="I30" s="14"/>
      <c r="J30" s="13">
        <f>2306+23</f>
        <v>2329</v>
      </c>
    </row>
    <row r="31" spans="1:10" s="4" customFormat="1" ht="12">
      <c r="A31" s="73"/>
      <c r="B31" s="66"/>
      <c r="C31" s="74"/>
      <c r="D31" s="67"/>
      <c r="E31" s="67"/>
      <c r="F31" s="15">
        <v>2018</v>
      </c>
      <c r="G31" s="1">
        <f t="shared" si="1"/>
        <v>3404</v>
      </c>
      <c r="H31" s="16"/>
      <c r="I31" s="16"/>
      <c r="J31" s="1">
        <f>2345+560+482+17</f>
        <v>3404</v>
      </c>
    </row>
    <row r="32" spans="1:10" s="4" customFormat="1" ht="12">
      <c r="A32" s="73"/>
      <c r="B32" s="66"/>
      <c r="C32" s="74"/>
      <c r="D32" s="67"/>
      <c r="E32" s="67"/>
      <c r="F32" s="15">
        <v>2019</v>
      </c>
      <c r="G32" s="1">
        <f t="shared" si="1"/>
        <v>2746.3</v>
      </c>
      <c r="H32" s="16"/>
      <c r="I32" s="16"/>
      <c r="J32" s="1">
        <v>2746.3</v>
      </c>
    </row>
    <row r="33" spans="1:10" s="4" customFormat="1" ht="12">
      <c r="A33" s="73"/>
      <c r="B33" s="66"/>
      <c r="C33" s="74"/>
      <c r="D33" s="67"/>
      <c r="E33" s="67"/>
      <c r="F33" s="15">
        <v>2020</v>
      </c>
      <c r="G33" s="1">
        <f>SUM(H33:J33)</f>
        <v>2746.3</v>
      </c>
      <c r="H33" s="16"/>
      <c r="I33" s="16"/>
      <c r="J33" s="1">
        <v>2746.3</v>
      </c>
    </row>
    <row r="34" spans="1:10" s="4" customFormat="1" ht="12">
      <c r="A34" s="73"/>
      <c r="B34" s="66"/>
      <c r="C34" s="74"/>
      <c r="D34" s="67"/>
      <c r="E34" s="67"/>
      <c r="F34" s="51">
        <v>2021</v>
      </c>
      <c r="G34" s="17">
        <f t="shared" si="1"/>
        <v>2746.3</v>
      </c>
      <c r="H34" s="18"/>
      <c r="I34" s="18"/>
      <c r="J34" s="17">
        <v>2746.3</v>
      </c>
    </row>
    <row r="35" spans="1:10" s="4" customFormat="1" ht="15" customHeight="1">
      <c r="A35" s="85" t="s">
        <v>77</v>
      </c>
      <c r="B35" s="86"/>
      <c r="C35" s="86"/>
      <c r="D35" s="86"/>
      <c r="E35" s="86"/>
      <c r="F35" s="50">
        <v>2017</v>
      </c>
      <c r="G35" s="13">
        <f t="shared" si="1"/>
        <v>3335.6999999999994</v>
      </c>
      <c r="H35" s="14"/>
      <c r="I35" s="14"/>
      <c r="J35" s="13">
        <f>SUM(J40+J44+J45+J46+J47+J48+J49+J50+J51+J52+J53+J54+J77+J82+J87+J92+J101)</f>
        <v>3335.6999999999994</v>
      </c>
    </row>
    <row r="36" spans="1:10" s="4" customFormat="1" ht="12">
      <c r="A36" s="88"/>
      <c r="B36" s="89"/>
      <c r="C36" s="89"/>
      <c r="D36" s="89"/>
      <c r="E36" s="89"/>
      <c r="F36" s="15">
        <v>2018</v>
      </c>
      <c r="G36" s="1">
        <f t="shared" si="1"/>
        <v>4692.899999999999</v>
      </c>
      <c r="H36" s="16"/>
      <c r="I36" s="16"/>
      <c r="J36" s="1">
        <f>SUM(J55+J56+J57+J58+J61+J59+J60+J62+J63+J64+J65+J66+J78+J83+J88+J93+J97+J99)</f>
        <v>4692.899999999999</v>
      </c>
    </row>
    <row r="37" spans="1:10" s="4" customFormat="1" ht="12">
      <c r="A37" s="88"/>
      <c r="B37" s="89"/>
      <c r="C37" s="89"/>
      <c r="D37" s="89"/>
      <c r="E37" s="89"/>
      <c r="F37" s="15">
        <v>2019</v>
      </c>
      <c r="G37" s="1">
        <f t="shared" si="1"/>
        <v>3983.1</v>
      </c>
      <c r="H37" s="16"/>
      <c r="I37" s="16"/>
      <c r="J37" s="1">
        <f>SUM(J41+J67+J68+J69+J79+J84+J89+J94+J103+J100)</f>
        <v>3983.1</v>
      </c>
    </row>
    <row r="38" spans="1:10" s="4" customFormat="1" ht="12">
      <c r="A38" s="88"/>
      <c r="B38" s="89"/>
      <c r="C38" s="89"/>
      <c r="D38" s="89"/>
      <c r="E38" s="89"/>
      <c r="F38" s="15">
        <v>2020</v>
      </c>
      <c r="G38" s="1">
        <f t="shared" si="1"/>
        <v>5360.700000000001</v>
      </c>
      <c r="H38" s="16"/>
      <c r="I38" s="16"/>
      <c r="J38" s="1">
        <f>SUM(J42+J70+J72+J74+J80+J85+J89+J95+J104)</f>
        <v>5360.700000000001</v>
      </c>
    </row>
    <row r="39" spans="1:10" s="4" customFormat="1" ht="12" customHeight="1">
      <c r="A39" s="91"/>
      <c r="B39" s="92"/>
      <c r="C39" s="92"/>
      <c r="D39" s="92"/>
      <c r="E39" s="92"/>
      <c r="F39" s="51">
        <v>2021</v>
      </c>
      <c r="G39" s="17">
        <f aca="true" t="shared" si="2" ref="G39:G44">SUM(H39:J39)</f>
        <v>6214.9</v>
      </c>
      <c r="H39" s="18"/>
      <c r="I39" s="18"/>
      <c r="J39" s="17">
        <f>SUM(J43+J71+J73+J75+J81+J86+J91+J96)</f>
        <v>6214.9</v>
      </c>
    </row>
    <row r="40" spans="1:10" s="4" customFormat="1" ht="12">
      <c r="A40" s="73" t="s">
        <v>46</v>
      </c>
      <c r="B40" s="66" t="s">
        <v>18</v>
      </c>
      <c r="C40" s="74" t="s">
        <v>19</v>
      </c>
      <c r="D40" s="67">
        <v>2017</v>
      </c>
      <c r="E40" s="67">
        <v>2021</v>
      </c>
      <c r="F40" s="50">
        <v>2017</v>
      </c>
      <c r="G40" s="13">
        <f t="shared" si="2"/>
        <v>379.4</v>
      </c>
      <c r="H40" s="14"/>
      <c r="I40" s="14"/>
      <c r="J40" s="13">
        <v>379.4</v>
      </c>
    </row>
    <row r="41" spans="1:10" s="4" customFormat="1" ht="12">
      <c r="A41" s="73"/>
      <c r="B41" s="66"/>
      <c r="C41" s="74"/>
      <c r="D41" s="67"/>
      <c r="E41" s="67"/>
      <c r="F41" s="15">
        <v>2019</v>
      </c>
      <c r="G41" s="1">
        <f t="shared" si="2"/>
        <v>379.4</v>
      </c>
      <c r="H41" s="16"/>
      <c r="I41" s="16"/>
      <c r="J41" s="1">
        <v>379.4</v>
      </c>
    </row>
    <row r="42" spans="1:10" s="4" customFormat="1" ht="12">
      <c r="A42" s="73"/>
      <c r="B42" s="66"/>
      <c r="C42" s="74"/>
      <c r="D42" s="67"/>
      <c r="E42" s="67"/>
      <c r="F42" s="15">
        <v>2020</v>
      </c>
      <c r="G42" s="1">
        <f t="shared" si="2"/>
        <v>379.4</v>
      </c>
      <c r="H42" s="16"/>
      <c r="I42" s="16"/>
      <c r="J42" s="1">
        <v>379.4</v>
      </c>
    </row>
    <row r="43" spans="1:10" s="4" customFormat="1" ht="12">
      <c r="A43" s="73"/>
      <c r="B43" s="66"/>
      <c r="C43" s="74"/>
      <c r="D43" s="67"/>
      <c r="E43" s="67"/>
      <c r="F43" s="51">
        <v>2021</v>
      </c>
      <c r="G43" s="17">
        <f t="shared" si="2"/>
        <v>379.4</v>
      </c>
      <c r="H43" s="18"/>
      <c r="I43" s="18"/>
      <c r="J43" s="17">
        <v>379.4</v>
      </c>
    </row>
    <row r="44" spans="1:10" s="4" customFormat="1" ht="36">
      <c r="A44" s="38" t="s">
        <v>47</v>
      </c>
      <c r="B44" s="39" t="s">
        <v>88</v>
      </c>
      <c r="C44" s="39" t="s">
        <v>19</v>
      </c>
      <c r="D44" s="40">
        <v>2017</v>
      </c>
      <c r="E44" s="40">
        <v>2017</v>
      </c>
      <c r="F44" s="40">
        <v>2017</v>
      </c>
      <c r="G44" s="19">
        <f t="shared" si="2"/>
        <v>435.5</v>
      </c>
      <c r="H44" s="19"/>
      <c r="I44" s="19"/>
      <c r="J44" s="19">
        <v>435.5</v>
      </c>
    </row>
    <row r="45" spans="1:10" s="4" customFormat="1" ht="36">
      <c r="A45" s="38" t="s">
        <v>48</v>
      </c>
      <c r="B45" s="39" t="s">
        <v>89</v>
      </c>
      <c r="C45" s="39" t="s">
        <v>19</v>
      </c>
      <c r="D45" s="40">
        <v>2017</v>
      </c>
      <c r="E45" s="40">
        <v>2017</v>
      </c>
      <c r="F45" s="40">
        <v>2017</v>
      </c>
      <c r="G45" s="19">
        <f aca="true" t="shared" si="3" ref="G45:G51">SUM(H45:J45)</f>
        <v>277</v>
      </c>
      <c r="H45" s="19"/>
      <c r="I45" s="19"/>
      <c r="J45" s="19">
        <v>277</v>
      </c>
    </row>
    <row r="46" spans="1:10" s="4" customFormat="1" ht="36">
      <c r="A46" s="38" t="s">
        <v>49</v>
      </c>
      <c r="B46" s="39" t="s">
        <v>90</v>
      </c>
      <c r="C46" s="39" t="s">
        <v>19</v>
      </c>
      <c r="D46" s="40">
        <v>2017</v>
      </c>
      <c r="E46" s="40">
        <v>2017</v>
      </c>
      <c r="F46" s="40">
        <v>2017</v>
      </c>
      <c r="G46" s="19">
        <f t="shared" si="3"/>
        <v>248.8</v>
      </c>
      <c r="H46" s="19"/>
      <c r="I46" s="19"/>
      <c r="J46" s="19">
        <v>248.8</v>
      </c>
    </row>
    <row r="47" spans="1:10" s="4" customFormat="1" ht="36">
      <c r="A47" s="38" t="s">
        <v>50</v>
      </c>
      <c r="B47" s="39" t="s">
        <v>91</v>
      </c>
      <c r="C47" s="39" t="s">
        <v>19</v>
      </c>
      <c r="D47" s="40">
        <v>2017</v>
      </c>
      <c r="E47" s="40">
        <v>2017</v>
      </c>
      <c r="F47" s="40">
        <v>2017</v>
      </c>
      <c r="G47" s="19">
        <f t="shared" si="3"/>
        <v>51.8</v>
      </c>
      <c r="H47" s="19"/>
      <c r="I47" s="19"/>
      <c r="J47" s="19">
        <v>51.8</v>
      </c>
    </row>
    <row r="48" spans="1:10" s="4" customFormat="1" ht="36">
      <c r="A48" s="38" t="s">
        <v>51</v>
      </c>
      <c r="B48" s="39" t="s">
        <v>92</v>
      </c>
      <c r="C48" s="39" t="s">
        <v>20</v>
      </c>
      <c r="D48" s="40">
        <v>2017</v>
      </c>
      <c r="E48" s="40">
        <v>2017</v>
      </c>
      <c r="F48" s="40">
        <v>2017</v>
      </c>
      <c r="G48" s="19">
        <f t="shared" si="3"/>
        <v>99.1</v>
      </c>
      <c r="H48" s="19"/>
      <c r="I48" s="19"/>
      <c r="J48" s="19">
        <v>99.1</v>
      </c>
    </row>
    <row r="49" spans="1:10" s="4" customFormat="1" ht="36">
      <c r="A49" s="38" t="s">
        <v>52</v>
      </c>
      <c r="B49" s="39" t="s">
        <v>55</v>
      </c>
      <c r="C49" s="39" t="s">
        <v>19</v>
      </c>
      <c r="D49" s="40">
        <v>2017</v>
      </c>
      <c r="E49" s="40">
        <v>2017</v>
      </c>
      <c r="F49" s="40">
        <v>2017</v>
      </c>
      <c r="G49" s="19">
        <f t="shared" si="3"/>
        <v>298.1</v>
      </c>
      <c r="H49" s="19"/>
      <c r="I49" s="19"/>
      <c r="J49" s="19">
        <v>298.1</v>
      </c>
    </row>
    <row r="50" spans="1:10" s="4" customFormat="1" ht="36">
      <c r="A50" s="38" t="s">
        <v>53</v>
      </c>
      <c r="B50" s="39" t="s">
        <v>21</v>
      </c>
      <c r="C50" s="39" t="s">
        <v>19</v>
      </c>
      <c r="D50" s="40">
        <v>2017</v>
      </c>
      <c r="E50" s="40">
        <v>2017</v>
      </c>
      <c r="F50" s="40">
        <v>2017</v>
      </c>
      <c r="G50" s="19">
        <f t="shared" si="3"/>
        <v>369.2</v>
      </c>
      <c r="H50" s="19"/>
      <c r="I50" s="19"/>
      <c r="J50" s="19">
        <v>369.2</v>
      </c>
    </row>
    <row r="51" spans="1:10" s="4" customFormat="1" ht="100.5" customHeight="1">
      <c r="A51" s="38" t="s">
        <v>54</v>
      </c>
      <c r="B51" s="39" t="s">
        <v>93</v>
      </c>
      <c r="C51" s="39" t="s">
        <v>14</v>
      </c>
      <c r="D51" s="40">
        <v>2017</v>
      </c>
      <c r="E51" s="40">
        <v>2017</v>
      </c>
      <c r="F51" s="40">
        <v>2017</v>
      </c>
      <c r="G51" s="19">
        <f t="shared" si="3"/>
        <v>320.4</v>
      </c>
      <c r="H51" s="19"/>
      <c r="I51" s="19"/>
      <c r="J51" s="19">
        <v>320.4</v>
      </c>
    </row>
    <row r="52" spans="1:10" s="4" customFormat="1" ht="42" customHeight="1">
      <c r="A52" s="38" t="s">
        <v>56</v>
      </c>
      <c r="B52" s="39" t="s">
        <v>94</v>
      </c>
      <c r="C52" s="39" t="s">
        <v>19</v>
      </c>
      <c r="D52" s="40">
        <v>2017</v>
      </c>
      <c r="E52" s="40">
        <v>2017</v>
      </c>
      <c r="F52" s="40">
        <v>2017</v>
      </c>
      <c r="G52" s="19">
        <f aca="true" t="shared" si="4" ref="G52:G65">SUM(H52:J52)</f>
        <v>145.1</v>
      </c>
      <c r="H52" s="19"/>
      <c r="I52" s="19" t="s">
        <v>15</v>
      </c>
      <c r="J52" s="19">
        <v>145.1</v>
      </c>
    </row>
    <row r="53" spans="1:10" s="4" customFormat="1" ht="48.75" customHeight="1">
      <c r="A53" s="38" t="s">
        <v>57</v>
      </c>
      <c r="B53" s="39" t="s">
        <v>96</v>
      </c>
      <c r="C53" s="39" t="s">
        <v>19</v>
      </c>
      <c r="D53" s="40">
        <v>2017</v>
      </c>
      <c r="E53" s="40">
        <v>2017</v>
      </c>
      <c r="F53" s="40">
        <v>2017</v>
      </c>
      <c r="G53" s="19">
        <f t="shared" si="4"/>
        <v>119.5</v>
      </c>
      <c r="H53" s="19"/>
      <c r="I53" s="19"/>
      <c r="J53" s="19">
        <v>119.5</v>
      </c>
    </row>
    <row r="54" spans="1:10" s="4" customFormat="1" ht="36">
      <c r="A54" s="38" t="s">
        <v>58</v>
      </c>
      <c r="B54" s="39" t="s">
        <v>95</v>
      </c>
      <c r="C54" s="39" t="s">
        <v>98</v>
      </c>
      <c r="D54" s="40">
        <v>2017</v>
      </c>
      <c r="E54" s="40">
        <v>2017</v>
      </c>
      <c r="F54" s="47">
        <v>2017</v>
      </c>
      <c r="G54" s="19">
        <f t="shared" si="4"/>
        <v>319</v>
      </c>
      <c r="H54" s="19"/>
      <c r="I54" s="19"/>
      <c r="J54" s="19">
        <v>319</v>
      </c>
    </row>
    <row r="55" spans="1:19" s="4" customFormat="1" ht="50.25" customHeight="1">
      <c r="A55" s="38" t="s">
        <v>59</v>
      </c>
      <c r="B55" s="39" t="s">
        <v>107</v>
      </c>
      <c r="C55" s="39" t="s">
        <v>14</v>
      </c>
      <c r="D55" s="40">
        <v>2018</v>
      </c>
      <c r="E55" s="40">
        <v>2018</v>
      </c>
      <c r="F55" s="41">
        <v>2018</v>
      </c>
      <c r="G55" s="19">
        <f t="shared" si="4"/>
        <v>900.5</v>
      </c>
      <c r="H55" s="19"/>
      <c r="I55" s="19"/>
      <c r="J55" s="19">
        <v>900.5</v>
      </c>
      <c r="K55" s="55"/>
      <c r="S55" s="42"/>
    </row>
    <row r="56" spans="1:19" s="4" customFormat="1" ht="40.5" customHeight="1">
      <c r="A56" s="38" t="s">
        <v>60</v>
      </c>
      <c r="B56" s="39" t="s">
        <v>108</v>
      </c>
      <c r="C56" s="39" t="s">
        <v>14</v>
      </c>
      <c r="D56" s="40">
        <v>2018</v>
      </c>
      <c r="E56" s="40">
        <v>2018</v>
      </c>
      <c r="F56" s="41">
        <v>2018</v>
      </c>
      <c r="G56" s="19">
        <f t="shared" si="4"/>
        <v>314</v>
      </c>
      <c r="H56" s="19"/>
      <c r="I56" s="19"/>
      <c r="J56" s="19">
        <v>314</v>
      </c>
      <c r="K56" s="56"/>
      <c r="S56" s="42"/>
    </row>
    <row r="57" spans="1:19" s="4" customFormat="1" ht="63" customHeight="1">
      <c r="A57" s="38" t="s">
        <v>61</v>
      </c>
      <c r="B57" s="39" t="s">
        <v>109</v>
      </c>
      <c r="C57" s="39" t="s">
        <v>14</v>
      </c>
      <c r="D57" s="40">
        <v>2018</v>
      </c>
      <c r="E57" s="40">
        <v>2018</v>
      </c>
      <c r="F57" s="41">
        <v>2018</v>
      </c>
      <c r="G57" s="19">
        <f t="shared" si="4"/>
        <v>550.1</v>
      </c>
      <c r="H57" s="19"/>
      <c r="I57" s="19"/>
      <c r="J57" s="19">
        <f>545.1+5</f>
        <v>550.1</v>
      </c>
      <c r="K57" s="56"/>
      <c r="S57" s="42"/>
    </row>
    <row r="58" spans="1:19" s="4" customFormat="1" ht="40.5" customHeight="1">
      <c r="A58" s="38" t="s">
        <v>62</v>
      </c>
      <c r="B58" s="39" t="s">
        <v>110</v>
      </c>
      <c r="C58" s="39" t="s">
        <v>14</v>
      </c>
      <c r="D58" s="40">
        <v>2018</v>
      </c>
      <c r="E58" s="40">
        <v>2018</v>
      </c>
      <c r="F58" s="41">
        <v>2018</v>
      </c>
      <c r="G58" s="19">
        <f t="shared" si="4"/>
        <v>759.8</v>
      </c>
      <c r="H58" s="19"/>
      <c r="I58" s="19"/>
      <c r="J58" s="19">
        <v>759.8</v>
      </c>
      <c r="K58" s="56"/>
      <c r="S58" s="42"/>
    </row>
    <row r="59" spans="1:19" s="4" customFormat="1" ht="52.5" customHeight="1">
      <c r="A59" s="38" t="s">
        <v>63</v>
      </c>
      <c r="B59" s="39" t="s">
        <v>125</v>
      </c>
      <c r="C59" s="39" t="s">
        <v>14</v>
      </c>
      <c r="D59" s="40">
        <v>2018</v>
      </c>
      <c r="E59" s="40">
        <v>2018</v>
      </c>
      <c r="F59" s="41">
        <v>2018</v>
      </c>
      <c r="G59" s="19">
        <f t="shared" si="4"/>
        <v>60.2</v>
      </c>
      <c r="H59" s="19"/>
      <c r="I59" s="19"/>
      <c r="J59" s="19">
        <v>60.2</v>
      </c>
      <c r="K59" s="55"/>
      <c r="S59" s="42"/>
    </row>
    <row r="60" spans="1:19" s="4" customFormat="1" ht="75" customHeight="1">
      <c r="A60" s="38" t="s">
        <v>64</v>
      </c>
      <c r="B60" s="39" t="s">
        <v>115</v>
      </c>
      <c r="C60" s="39" t="s">
        <v>14</v>
      </c>
      <c r="D60" s="40">
        <v>2018</v>
      </c>
      <c r="E60" s="40">
        <v>2018</v>
      </c>
      <c r="F60" s="41">
        <v>2018</v>
      </c>
      <c r="G60" s="19">
        <f t="shared" si="4"/>
        <v>75.3</v>
      </c>
      <c r="H60" s="19"/>
      <c r="I60" s="19"/>
      <c r="J60" s="19">
        <v>75.3</v>
      </c>
      <c r="K60" s="56"/>
      <c r="S60" s="42"/>
    </row>
    <row r="61" spans="1:10" s="4" customFormat="1" ht="63" customHeight="1">
      <c r="A61" s="38" t="s">
        <v>65</v>
      </c>
      <c r="B61" s="39" t="s">
        <v>114</v>
      </c>
      <c r="C61" s="39" t="s">
        <v>19</v>
      </c>
      <c r="D61" s="40">
        <v>2018</v>
      </c>
      <c r="E61" s="40">
        <v>2018</v>
      </c>
      <c r="F61" s="40">
        <v>2018</v>
      </c>
      <c r="G61" s="19">
        <f t="shared" si="4"/>
        <v>17.1</v>
      </c>
      <c r="H61" s="19"/>
      <c r="I61" s="19"/>
      <c r="J61" s="19">
        <v>17.1</v>
      </c>
    </row>
    <row r="62" spans="1:19" s="4" customFormat="1" ht="36.75" customHeight="1">
      <c r="A62" s="38" t="s">
        <v>66</v>
      </c>
      <c r="B62" s="39" t="s">
        <v>126</v>
      </c>
      <c r="C62" s="48" t="s">
        <v>14</v>
      </c>
      <c r="D62" s="40">
        <v>2018</v>
      </c>
      <c r="E62" s="40">
        <v>2018</v>
      </c>
      <c r="F62" s="40">
        <v>2018</v>
      </c>
      <c r="G62" s="19">
        <f t="shared" si="4"/>
        <v>420.7</v>
      </c>
      <c r="H62" s="19"/>
      <c r="I62" s="19"/>
      <c r="J62" s="19">
        <v>420.7</v>
      </c>
      <c r="S62" s="75"/>
    </row>
    <row r="63" spans="1:19" s="4" customFormat="1" ht="51" customHeight="1">
      <c r="A63" s="38" t="s">
        <v>67</v>
      </c>
      <c r="B63" s="39" t="s">
        <v>111</v>
      </c>
      <c r="C63" s="39" t="s">
        <v>14</v>
      </c>
      <c r="D63" s="40">
        <v>2018</v>
      </c>
      <c r="E63" s="40">
        <v>2018</v>
      </c>
      <c r="F63" s="40">
        <v>2018</v>
      </c>
      <c r="G63" s="19">
        <f t="shared" si="4"/>
        <v>491.1</v>
      </c>
      <c r="H63" s="19"/>
      <c r="I63" s="19"/>
      <c r="J63" s="19">
        <v>491.1</v>
      </c>
      <c r="S63" s="75"/>
    </row>
    <row r="64" spans="1:11" s="4" customFormat="1" ht="37.5" customHeight="1">
      <c r="A64" s="38" t="s">
        <v>68</v>
      </c>
      <c r="B64" s="39" t="s">
        <v>112</v>
      </c>
      <c r="C64" s="39" t="s">
        <v>19</v>
      </c>
      <c r="D64" s="40">
        <v>2018</v>
      </c>
      <c r="E64" s="40">
        <v>2018</v>
      </c>
      <c r="F64" s="40">
        <v>2018</v>
      </c>
      <c r="G64" s="19">
        <f t="shared" si="4"/>
        <v>71.4</v>
      </c>
      <c r="H64" s="19"/>
      <c r="I64" s="19"/>
      <c r="J64" s="19">
        <v>71.4</v>
      </c>
      <c r="K64" s="12"/>
    </row>
    <row r="65" spans="1:10" s="4" customFormat="1" ht="36" customHeight="1">
      <c r="A65" s="38" t="s">
        <v>69</v>
      </c>
      <c r="B65" s="39" t="s">
        <v>113</v>
      </c>
      <c r="C65" s="39" t="s">
        <v>19</v>
      </c>
      <c r="D65" s="40">
        <v>2018</v>
      </c>
      <c r="E65" s="40">
        <v>2018</v>
      </c>
      <c r="F65" s="40">
        <v>2018</v>
      </c>
      <c r="G65" s="19">
        <f t="shared" si="4"/>
        <v>51.5</v>
      </c>
      <c r="H65" s="19"/>
      <c r="I65" s="19"/>
      <c r="J65" s="19">
        <v>51.5</v>
      </c>
    </row>
    <row r="66" spans="1:11" s="4" customFormat="1" ht="146.25" customHeight="1">
      <c r="A66" s="38" t="s">
        <v>70</v>
      </c>
      <c r="B66" s="48" t="s">
        <v>103</v>
      </c>
      <c r="C66" s="48" t="s">
        <v>19</v>
      </c>
      <c r="D66" s="40">
        <v>2018</v>
      </c>
      <c r="E66" s="57">
        <v>2018</v>
      </c>
      <c r="F66" s="40">
        <v>2018</v>
      </c>
      <c r="G66" s="19">
        <f aca="true" t="shared" si="5" ref="G66:G75">SUM(H66:J66)</f>
        <v>454.3</v>
      </c>
      <c r="H66" s="60"/>
      <c r="I66" s="60"/>
      <c r="J66" s="19">
        <f>350+100-43+32+15.3</f>
        <v>454.3</v>
      </c>
      <c r="K66" s="35"/>
    </row>
    <row r="67" spans="1:11" s="4" customFormat="1" ht="183.75" customHeight="1">
      <c r="A67" s="38" t="s">
        <v>134</v>
      </c>
      <c r="B67" s="48" t="s">
        <v>129</v>
      </c>
      <c r="C67" s="48" t="s">
        <v>19</v>
      </c>
      <c r="D67" s="40">
        <v>2019</v>
      </c>
      <c r="E67" s="57">
        <v>2019</v>
      </c>
      <c r="F67" s="40">
        <v>2019</v>
      </c>
      <c r="G67" s="19">
        <f>SUM(H67:J67)</f>
        <v>2064.7</v>
      </c>
      <c r="H67" s="60"/>
      <c r="I67" s="60"/>
      <c r="J67" s="19">
        <v>2064.7</v>
      </c>
      <c r="K67" s="35"/>
    </row>
    <row r="68" spans="1:11" s="4" customFormat="1" ht="63" customHeight="1">
      <c r="A68" s="38" t="s">
        <v>101</v>
      </c>
      <c r="B68" s="48" t="s">
        <v>130</v>
      </c>
      <c r="C68" s="48" t="s">
        <v>19</v>
      </c>
      <c r="D68" s="40">
        <v>2019</v>
      </c>
      <c r="E68" s="57">
        <v>2019</v>
      </c>
      <c r="F68" s="40">
        <v>2019</v>
      </c>
      <c r="G68" s="19">
        <f>SUM(H68:J68)</f>
        <v>965</v>
      </c>
      <c r="H68" s="60"/>
      <c r="I68" s="60"/>
      <c r="J68" s="19">
        <v>965</v>
      </c>
      <c r="K68" s="35"/>
    </row>
    <row r="69" spans="1:11" s="4" customFormat="1" ht="87" customHeight="1">
      <c r="A69" s="38" t="s">
        <v>104</v>
      </c>
      <c r="B69" s="58" t="s">
        <v>132</v>
      </c>
      <c r="C69" s="58" t="s">
        <v>19</v>
      </c>
      <c r="D69" s="46">
        <v>2019</v>
      </c>
      <c r="E69" s="59">
        <v>2019</v>
      </c>
      <c r="F69" s="46">
        <v>2019</v>
      </c>
      <c r="G69" s="34">
        <f>SUM(H69:J69)</f>
        <v>100</v>
      </c>
      <c r="H69" s="1"/>
      <c r="I69" s="1"/>
      <c r="J69" s="34">
        <v>100</v>
      </c>
      <c r="K69" s="35"/>
    </row>
    <row r="70" spans="1:19" s="4" customFormat="1" ht="12">
      <c r="A70" s="63" t="s">
        <v>116</v>
      </c>
      <c r="B70" s="66" t="s">
        <v>22</v>
      </c>
      <c r="C70" s="66" t="s">
        <v>19</v>
      </c>
      <c r="D70" s="67">
        <v>2020</v>
      </c>
      <c r="E70" s="103">
        <v>2021</v>
      </c>
      <c r="F70" s="41">
        <v>2020</v>
      </c>
      <c r="G70" s="20">
        <f t="shared" si="5"/>
        <v>3250.3</v>
      </c>
      <c r="H70" s="20"/>
      <c r="I70" s="20"/>
      <c r="J70" s="20">
        <v>3250.3</v>
      </c>
      <c r="S70" s="42"/>
    </row>
    <row r="71" spans="1:19" s="4" customFormat="1" ht="24" customHeight="1">
      <c r="A71" s="65"/>
      <c r="B71" s="66"/>
      <c r="C71" s="66"/>
      <c r="D71" s="67"/>
      <c r="E71" s="103"/>
      <c r="F71" s="47">
        <v>2021</v>
      </c>
      <c r="G71" s="21">
        <f t="shared" si="5"/>
        <v>3054.9</v>
      </c>
      <c r="H71" s="21"/>
      <c r="I71" s="21"/>
      <c r="J71" s="21">
        <v>3054.9</v>
      </c>
      <c r="S71" s="42"/>
    </row>
    <row r="72" spans="1:10" s="4" customFormat="1" ht="12">
      <c r="A72" s="63" t="s">
        <v>117</v>
      </c>
      <c r="B72" s="66" t="s">
        <v>131</v>
      </c>
      <c r="C72" s="66" t="s">
        <v>19</v>
      </c>
      <c r="D72" s="67">
        <v>2020</v>
      </c>
      <c r="E72" s="103">
        <v>2021</v>
      </c>
      <c r="F72" s="41">
        <v>2020</v>
      </c>
      <c r="G72" s="20">
        <f>SUM(H72:J72)</f>
        <v>1177</v>
      </c>
      <c r="H72" s="20"/>
      <c r="I72" s="20"/>
      <c r="J72" s="20">
        <v>1177</v>
      </c>
    </row>
    <row r="73" spans="1:10" s="4" customFormat="1" ht="24" customHeight="1">
      <c r="A73" s="65"/>
      <c r="B73" s="66"/>
      <c r="C73" s="66"/>
      <c r="D73" s="67"/>
      <c r="E73" s="103"/>
      <c r="F73" s="47">
        <v>2021</v>
      </c>
      <c r="G73" s="21">
        <f>SUM(H73:J73)</f>
        <v>1676.6</v>
      </c>
      <c r="H73" s="21"/>
      <c r="I73" s="21"/>
      <c r="J73" s="21">
        <v>1676.6</v>
      </c>
    </row>
    <row r="74" spans="1:10" s="4" customFormat="1" ht="12">
      <c r="A74" s="63" t="s">
        <v>118</v>
      </c>
      <c r="B74" s="66" t="s">
        <v>133</v>
      </c>
      <c r="C74" s="66" t="s">
        <v>19</v>
      </c>
      <c r="D74" s="67">
        <v>2020</v>
      </c>
      <c r="E74" s="67">
        <v>2021</v>
      </c>
      <c r="F74" s="15">
        <v>2020</v>
      </c>
      <c r="G74" s="1">
        <f t="shared" si="5"/>
        <v>100</v>
      </c>
      <c r="H74" s="1"/>
      <c r="I74" s="1"/>
      <c r="J74" s="1">
        <v>100</v>
      </c>
    </row>
    <row r="75" spans="1:19" s="4" customFormat="1" ht="12">
      <c r="A75" s="64"/>
      <c r="B75" s="66"/>
      <c r="C75" s="66"/>
      <c r="D75" s="67"/>
      <c r="E75" s="67"/>
      <c r="F75" s="15">
        <v>2021</v>
      </c>
      <c r="G75" s="1">
        <f t="shared" si="5"/>
        <v>800</v>
      </c>
      <c r="H75" s="1"/>
      <c r="I75" s="1"/>
      <c r="J75" s="1">
        <v>800</v>
      </c>
      <c r="S75" s="42"/>
    </row>
    <row r="76" spans="1:10" s="4" customFormat="1" ht="39.75" customHeight="1">
      <c r="A76" s="64"/>
      <c r="B76" s="66"/>
      <c r="C76" s="66"/>
      <c r="D76" s="67"/>
      <c r="E76" s="67"/>
      <c r="F76" s="51"/>
      <c r="G76" s="17"/>
      <c r="H76" s="17"/>
      <c r="I76" s="17"/>
      <c r="J76" s="17"/>
    </row>
    <row r="77" spans="1:10" s="4" customFormat="1" ht="12">
      <c r="A77" s="63" t="s">
        <v>119</v>
      </c>
      <c r="B77" s="66" t="s">
        <v>128</v>
      </c>
      <c r="C77" s="66" t="s">
        <v>19</v>
      </c>
      <c r="D77" s="67">
        <v>2017</v>
      </c>
      <c r="E77" s="67">
        <v>2021</v>
      </c>
      <c r="F77" s="50">
        <v>2017</v>
      </c>
      <c r="G77" s="13">
        <f aca="true" t="shared" si="6" ref="G77:G87">SUM(H77:J77)</f>
        <v>154.7</v>
      </c>
      <c r="H77" s="13"/>
      <c r="I77" s="13"/>
      <c r="J77" s="13">
        <v>154.7</v>
      </c>
    </row>
    <row r="78" spans="1:11" s="4" customFormat="1" ht="12">
      <c r="A78" s="64"/>
      <c r="B78" s="66"/>
      <c r="C78" s="66"/>
      <c r="D78" s="67"/>
      <c r="E78" s="67"/>
      <c r="F78" s="15">
        <v>2018</v>
      </c>
      <c r="G78" s="1">
        <f t="shared" si="6"/>
        <v>278.6</v>
      </c>
      <c r="H78" s="1"/>
      <c r="I78" s="1"/>
      <c r="J78" s="1">
        <f>203.4+75.2</f>
        <v>278.6</v>
      </c>
      <c r="K78" s="12"/>
    </row>
    <row r="79" spans="1:10" s="4" customFormat="1" ht="12">
      <c r="A79" s="64"/>
      <c r="B79" s="66"/>
      <c r="C79" s="66"/>
      <c r="D79" s="67"/>
      <c r="E79" s="67"/>
      <c r="F79" s="15">
        <v>2019</v>
      </c>
      <c r="G79" s="1">
        <f t="shared" si="6"/>
        <v>165</v>
      </c>
      <c r="H79" s="1"/>
      <c r="I79" s="1"/>
      <c r="J79" s="1">
        <v>165</v>
      </c>
    </row>
    <row r="80" spans="1:10" s="4" customFormat="1" ht="12">
      <c r="A80" s="64"/>
      <c r="B80" s="66"/>
      <c r="C80" s="66"/>
      <c r="D80" s="67"/>
      <c r="E80" s="67"/>
      <c r="F80" s="15">
        <v>2020</v>
      </c>
      <c r="G80" s="1">
        <f t="shared" si="6"/>
        <v>165</v>
      </c>
      <c r="H80" s="1"/>
      <c r="I80" s="1"/>
      <c r="J80" s="1">
        <v>165</v>
      </c>
    </row>
    <row r="81" spans="1:10" s="4" customFormat="1" ht="12">
      <c r="A81" s="65"/>
      <c r="B81" s="66"/>
      <c r="C81" s="66"/>
      <c r="D81" s="67"/>
      <c r="E81" s="67"/>
      <c r="F81" s="51">
        <v>2021</v>
      </c>
      <c r="G81" s="17">
        <f t="shared" si="6"/>
        <v>165</v>
      </c>
      <c r="H81" s="17"/>
      <c r="I81" s="17"/>
      <c r="J81" s="17">
        <v>165</v>
      </c>
    </row>
    <row r="82" spans="1:10" s="4" customFormat="1" ht="12">
      <c r="A82" s="63" t="s">
        <v>120</v>
      </c>
      <c r="B82" s="66" t="s">
        <v>127</v>
      </c>
      <c r="C82" s="66" t="s">
        <v>19</v>
      </c>
      <c r="D82" s="67">
        <v>2017</v>
      </c>
      <c r="E82" s="67">
        <v>2021</v>
      </c>
      <c r="F82" s="50">
        <v>2017</v>
      </c>
      <c r="G82" s="13">
        <f t="shared" si="6"/>
        <v>71.7</v>
      </c>
      <c r="H82" s="13"/>
      <c r="I82" s="13"/>
      <c r="J82" s="13">
        <v>71.7</v>
      </c>
    </row>
    <row r="83" spans="1:15" s="4" customFormat="1" ht="12">
      <c r="A83" s="64"/>
      <c r="B83" s="66"/>
      <c r="C83" s="66"/>
      <c r="D83" s="67"/>
      <c r="E83" s="67"/>
      <c r="F83" s="15">
        <v>2018</v>
      </c>
      <c r="G83" s="1">
        <f t="shared" si="6"/>
        <v>99.99999999999999</v>
      </c>
      <c r="H83" s="1"/>
      <c r="I83" s="1"/>
      <c r="J83" s="1">
        <f>175.2-75.2</f>
        <v>99.99999999999999</v>
      </c>
      <c r="O83" s="4" t="s">
        <v>99</v>
      </c>
    </row>
    <row r="84" spans="1:10" s="4" customFormat="1" ht="12">
      <c r="A84" s="64"/>
      <c r="B84" s="66"/>
      <c r="C84" s="66"/>
      <c r="D84" s="67"/>
      <c r="E84" s="67"/>
      <c r="F84" s="15">
        <v>2019</v>
      </c>
      <c r="G84" s="1">
        <f t="shared" si="6"/>
        <v>100</v>
      </c>
      <c r="H84" s="1"/>
      <c r="I84" s="1"/>
      <c r="J84" s="1">
        <v>100</v>
      </c>
    </row>
    <row r="85" spans="1:10" s="4" customFormat="1" ht="12">
      <c r="A85" s="64"/>
      <c r="B85" s="66"/>
      <c r="C85" s="66"/>
      <c r="D85" s="67"/>
      <c r="E85" s="67"/>
      <c r="F85" s="15">
        <v>2020</v>
      </c>
      <c r="G85" s="1">
        <f t="shared" si="6"/>
        <v>100</v>
      </c>
      <c r="H85" s="1"/>
      <c r="I85" s="1"/>
      <c r="J85" s="1">
        <v>100</v>
      </c>
    </row>
    <row r="86" spans="1:10" s="4" customFormat="1" ht="12">
      <c r="A86" s="65"/>
      <c r="B86" s="66"/>
      <c r="C86" s="66"/>
      <c r="D86" s="67"/>
      <c r="E86" s="67"/>
      <c r="F86" s="51">
        <v>2021</v>
      </c>
      <c r="G86" s="17">
        <f t="shared" si="6"/>
        <v>100</v>
      </c>
      <c r="H86" s="17"/>
      <c r="I86" s="17"/>
      <c r="J86" s="17">
        <v>100</v>
      </c>
    </row>
    <row r="87" spans="1:10" s="4" customFormat="1" ht="12">
      <c r="A87" s="63" t="s">
        <v>121</v>
      </c>
      <c r="B87" s="66" t="s">
        <v>87</v>
      </c>
      <c r="C87" s="66" t="s">
        <v>14</v>
      </c>
      <c r="D87" s="67">
        <v>2017</v>
      </c>
      <c r="E87" s="67">
        <v>2021</v>
      </c>
      <c r="F87" s="50">
        <v>2017</v>
      </c>
      <c r="G87" s="13">
        <f t="shared" si="6"/>
        <v>27.4</v>
      </c>
      <c r="H87" s="13"/>
      <c r="I87" s="13"/>
      <c r="J87" s="13">
        <v>27.4</v>
      </c>
    </row>
    <row r="88" spans="1:10" s="4" customFormat="1" ht="12">
      <c r="A88" s="64"/>
      <c r="B88" s="66"/>
      <c r="C88" s="66"/>
      <c r="D88" s="67"/>
      <c r="E88" s="67"/>
      <c r="F88" s="15">
        <v>2018</v>
      </c>
      <c r="G88" s="1">
        <f>J88</f>
        <v>12.2</v>
      </c>
      <c r="H88" s="1"/>
      <c r="I88" s="1"/>
      <c r="J88" s="1">
        <v>12.2</v>
      </c>
    </row>
    <row r="89" spans="1:10" s="4" customFormat="1" ht="12">
      <c r="A89" s="64"/>
      <c r="B89" s="66"/>
      <c r="C89" s="66"/>
      <c r="D89" s="67"/>
      <c r="E89" s="67"/>
      <c r="F89" s="15">
        <v>2019</v>
      </c>
      <c r="G89" s="1">
        <f aca="true" t="shared" si="7" ref="G89:G97">SUM(H89:J89)</f>
        <v>24</v>
      </c>
      <c r="H89" s="1"/>
      <c r="I89" s="1"/>
      <c r="J89" s="1">
        <v>24</v>
      </c>
    </row>
    <row r="90" spans="1:10" s="4" customFormat="1" ht="12">
      <c r="A90" s="64"/>
      <c r="B90" s="66"/>
      <c r="C90" s="66"/>
      <c r="D90" s="67"/>
      <c r="E90" s="67"/>
      <c r="F90" s="15">
        <v>2020</v>
      </c>
      <c r="G90" s="1">
        <f t="shared" si="7"/>
        <v>24</v>
      </c>
      <c r="H90" s="1"/>
      <c r="I90" s="1"/>
      <c r="J90" s="1">
        <v>24</v>
      </c>
    </row>
    <row r="91" spans="1:10" s="4" customFormat="1" ht="12">
      <c r="A91" s="65"/>
      <c r="B91" s="66"/>
      <c r="C91" s="66"/>
      <c r="D91" s="67"/>
      <c r="E91" s="67"/>
      <c r="F91" s="51">
        <v>2021</v>
      </c>
      <c r="G91" s="17">
        <f t="shared" si="7"/>
        <v>24</v>
      </c>
      <c r="H91" s="17"/>
      <c r="I91" s="17"/>
      <c r="J91" s="17">
        <v>24</v>
      </c>
    </row>
    <row r="92" spans="1:10" s="4" customFormat="1" ht="12">
      <c r="A92" s="63" t="s">
        <v>122</v>
      </c>
      <c r="B92" s="66" t="s">
        <v>23</v>
      </c>
      <c r="C92" s="66" t="s">
        <v>19</v>
      </c>
      <c r="D92" s="67">
        <v>2017</v>
      </c>
      <c r="E92" s="67">
        <v>2021</v>
      </c>
      <c r="F92" s="50">
        <v>2017</v>
      </c>
      <c r="G92" s="13">
        <f t="shared" si="7"/>
        <v>9</v>
      </c>
      <c r="H92" s="13"/>
      <c r="I92" s="13"/>
      <c r="J92" s="13">
        <v>9</v>
      </c>
    </row>
    <row r="93" spans="1:10" s="4" customFormat="1" ht="12">
      <c r="A93" s="64"/>
      <c r="B93" s="66"/>
      <c r="C93" s="66"/>
      <c r="D93" s="67"/>
      <c r="E93" s="67"/>
      <c r="F93" s="15">
        <v>2018</v>
      </c>
      <c r="G93" s="1">
        <f t="shared" si="7"/>
        <v>12.2</v>
      </c>
      <c r="H93" s="1"/>
      <c r="I93" s="1"/>
      <c r="J93" s="1">
        <v>12.2</v>
      </c>
    </row>
    <row r="94" spans="1:10" s="4" customFormat="1" ht="12">
      <c r="A94" s="64"/>
      <c r="B94" s="66"/>
      <c r="C94" s="66"/>
      <c r="D94" s="67"/>
      <c r="E94" s="67"/>
      <c r="F94" s="15">
        <v>2019</v>
      </c>
      <c r="G94" s="1">
        <f t="shared" si="7"/>
        <v>15</v>
      </c>
      <c r="H94" s="1"/>
      <c r="I94" s="1"/>
      <c r="J94" s="1">
        <v>15</v>
      </c>
    </row>
    <row r="95" spans="1:10" s="4" customFormat="1" ht="12">
      <c r="A95" s="64"/>
      <c r="B95" s="66"/>
      <c r="C95" s="66"/>
      <c r="D95" s="67"/>
      <c r="E95" s="67"/>
      <c r="F95" s="15">
        <v>2020</v>
      </c>
      <c r="G95" s="1">
        <f t="shared" si="7"/>
        <v>15</v>
      </c>
      <c r="H95" s="1"/>
      <c r="I95" s="1"/>
      <c r="J95" s="1">
        <v>15</v>
      </c>
    </row>
    <row r="96" spans="1:10" s="4" customFormat="1" ht="12">
      <c r="A96" s="65"/>
      <c r="B96" s="66"/>
      <c r="C96" s="66"/>
      <c r="D96" s="67"/>
      <c r="E96" s="67"/>
      <c r="F96" s="51">
        <v>2021</v>
      </c>
      <c r="G96" s="17">
        <f t="shared" si="7"/>
        <v>15</v>
      </c>
      <c r="H96" s="17"/>
      <c r="I96" s="17"/>
      <c r="J96" s="17">
        <v>15</v>
      </c>
    </row>
    <row r="97" spans="1:10" s="4" customFormat="1" ht="13.5" customHeight="1">
      <c r="A97" s="63" t="s">
        <v>123</v>
      </c>
      <c r="B97" s="80" t="s">
        <v>100</v>
      </c>
      <c r="C97" s="80" t="s">
        <v>19</v>
      </c>
      <c r="D97" s="68">
        <v>2018</v>
      </c>
      <c r="E97" s="112">
        <v>2018</v>
      </c>
      <c r="F97" s="41">
        <v>2018</v>
      </c>
      <c r="G97" s="20">
        <f t="shared" si="7"/>
        <v>25</v>
      </c>
      <c r="H97" s="20"/>
      <c r="I97" s="20"/>
      <c r="J97" s="20">
        <f>30+20-25</f>
        <v>25</v>
      </c>
    </row>
    <row r="98" spans="1:10" s="4" customFormat="1" ht="24" customHeight="1">
      <c r="A98" s="65"/>
      <c r="B98" s="81"/>
      <c r="C98" s="81"/>
      <c r="D98" s="105"/>
      <c r="E98" s="113"/>
      <c r="F98" s="51"/>
      <c r="G98" s="17"/>
      <c r="H98" s="17"/>
      <c r="I98" s="17"/>
      <c r="J98" s="17"/>
    </row>
    <row r="99" spans="1:10" s="4" customFormat="1" ht="12">
      <c r="A99" s="63" t="s">
        <v>124</v>
      </c>
      <c r="B99" s="80" t="s">
        <v>105</v>
      </c>
      <c r="C99" s="80" t="s">
        <v>106</v>
      </c>
      <c r="D99" s="68">
        <v>2018</v>
      </c>
      <c r="E99" s="112">
        <v>2019</v>
      </c>
      <c r="F99" s="41">
        <v>2018</v>
      </c>
      <c r="G99" s="20">
        <f>SUM(H99:J99)</f>
        <v>98.9</v>
      </c>
      <c r="H99" s="20"/>
      <c r="I99" s="20"/>
      <c r="J99" s="20">
        <f>119.2-20.3</f>
        <v>98.9</v>
      </c>
    </row>
    <row r="100" spans="1:10" s="4" customFormat="1" ht="25.5" customHeight="1">
      <c r="A100" s="65"/>
      <c r="B100" s="81"/>
      <c r="C100" s="81"/>
      <c r="D100" s="105"/>
      <c r="E100" s="113"/>
      <c r="F100" s="51">
        <v>2019</v>
      </c>
      <c r="G100" s="17">
        <f>SUM(H100:J100)</f>
        <v>20</v>
      </c>
      <c r="H100" s="17"/>
      <c r="I100" s="17"/>
      <c r="J100" s="17">
        <v>20</v>
      </c>
    </row>
    <row r="101" spans="1:10" s="4" customFormat="1" ht="18" customHeight="1">
      <c r="A101" s="63" t="s">
        <v>135</v>
      </c>
      <c r="B101" s="80" t="s">
        <v>102</v>
      </c>
      <c r="C101" s="80" t="s">
        <v>19</v>
      </c>
      <c r="D101" s="68">
        <v>2017</v>
      </c>
      <c r="E101" s="112">
        <v>2017</v>
      </c>
      <c r="F101" s="41">
        <v>2017</v>
      </c>
      <c r="G101" s="20">
        <f>SUM(H101:J101)</f>
        <v>10</v>
      </c>
      <c r="H101" s="20"/>
      <c r="I101" s="20"/>
      <c r="J101" s="20">
        <v>10</v>
      </c>
    </row>
    <row r="102" spans="1:10" s="4" customFormat="1" ht="18.75" customHeight="1">
      <c r="A102" s="65"/>
      <c r="B102" s="81"/>
      <c r="C102" s="81"/>
      <c r="D102" s="105"/>
      <c r="E102" s="113"/>
      <c r="F102" s="51"/>
      <c r="G102" s="17"/>
      <c r="H102" s="17"/>
      <c r="I102" s="17"/>
      <c r="J102" s="17"/>
    </row>
    <row r="103" spans="1:10" s="4" customFormat="1" ht="12">
      <c r="A103" s="73" t="s">
        <v>136</v>
      </c>
      <c r="B103" s="66" t="s">
        <v>24</v>
      </c>
      <c r="C103" s="66" t="s">
        <v>19</v>
      </c>
      <c r="D103" s="67">
        <v>2019</v>
      </c>
      <c r="E103" s="67">
        <v>2020</v>
      </c>
      <c r="F103" s="15">
        <v>2019</v>
      </c>
      <c r="G103" s="1">
        <f>SUM(H103:J103)</f>
        <v>150</v>
      </c>
      <c r="H103" s="1"/>
      <c r="I103" s="1"/>
      <c r="J103" s="1">
        <v>150</v>
      </c>
    </row>
    <row r="104" spans="1:10" s="4" customFormat="1" ht="12">
      <c r="A104" s="73"/>
      <c r="B104" s="66"/>
      <c r="C104" s="66"/>
      <c r="D104" s="67"/>
      <c r="E104" s="67"/>
      <c r="F104" s="15">
        <v>2020</v>
      </c>
      <c r="G104" s="1">
        <f>SUM(H104:J104)</f>
        <v>150</v>
      </c>
      <c r="H104" s="1"/>
      <c r="I104" s="1"/>
      <c r="J104" s="1">
        <v>150</v>
      </c>
    </row>
    <row r="105" spans="1:10" s="4" customFormat="1" ht="12">
      <c r="A105" s="63"/>
      <c r="B105" s="114"/>
      <c r="C105" s="114"/>
      <c r="D105" s="67"/>
      <c r="E105" s="67"/>
      <c r="F105" s="51"/>
      <c r="G105" s="17"/>
      <c r="H105" s="17"/>
      <c r="I105" s="17"/>
      <c r="J105" s="17"/>
    </row>
    <row r="106" spans="1:10" s="4" customFormat="1" ht="12" customHeight="1">
      <c r="A106" s="85" t="s">
        <v>78</v>
      </c>
      <c r="B106" s="86"/>
      <c r="C106" s="86"/>
      <c r="D106" s="86"/>
      <c r="E106" s="87"/>
      <c r="F106" s="50">
        <v>2017</v>
      </c>
      <c r="G106" s="13">
        <f aca="true" t="shared" si="8" ref="G106:G115">SUM(H106:J106)</f>
        <v>508.7000000000003</v>
      </c>
      <c r="H106" s="13"/>
      <c r="I106" s="13"/>
      <c r="J106" s="13">
        <f>SUM(J108)</f>
        <v>508.7000000000003</v>
      </c>
    </row>
    <row r="107" spans="1:10" s="4" customFormat="1" ht="20.25" customHeight="1">
      <c r="A107" s="91"/>
      <c r="B107" s="92"/>
      <c r="C107" s="92"/>
      <c r="D107" s="92"/>
      <c r="E107" s="93"/>
      <c r="F107" s="46">
        <v>2019</v>
      </c>
      <c r="G107" s="34">
        <f t="shared" si="8"/>
        <v>1521.4</v>
      </c>
      <c r="H107" s="34"/>
      <c r="I107" s="34"/>
      <c r="J107" s="34">
        <f>SUM(J109)</f>
        <v>1521.4</v>
      </c>
    </row>
    <row r="108" spans="1:10" s="4" customFormat="1" ht="12">
      <c r="A108" s="73" t="s">
        <v>71</v>
      </c>
      <c r="B108" s="66" t="s">
        <v>25</v>
      </c>
      <c r="C108" s="66" t="s">
        <v>19</v>
      </c>
      <c r="D108" s="67">
        <v>2017</v>
      </c>
      <c r="E108" s="68">
        <v>2019</v>
      </c>
      <c r="F108" s="41">
        <v>2017</v>
      </c>
      <c r="G108" s="31">
        <f t="shared" si="8"/>
        <v>508.7000000000003</v>
      </c>
      <c r="H108" s="22"/>
      <c r="I108" s="22"/>
      <c r="J108" s="31">
        <f>3042.8-2534.1</f>
        <v>508.7000000000003</v>
      </c>
    </row>
    <row r="109" spans="1:11" s="4" customFormat="1" ht="38.25" customHeight="1">
      <c r="A109" s="73"/>
      <c r="B109" s="66"/>
      <c r="C109" s="66"/>
      <c r="D109" s="67"/>
      <c r="E109" s="105"/>
      <c r="F109" s="47">
        <v>2019</v>
      </c>
      <c r="G109" s="32">
        <f t="shared" si="8"/>
        <v>1521.4</v>
      </c>
      <c r="H109" s="21"/>
      <c r="I109" s="23"/>
      <c r="J109" s="32">
        <v>1521.4</v>
      </c>
      <c r="K109" s="37"/>
    </row>
    <row r="110" spans="1:10" s="4" customFormat="1" ht="12">
      <c r="A110" s="71"/>
      <c r="B110" s="69" t="s">
        <v>26</v>
      </c>
      <c r="C110" s="69"/>
      <c r="D110" s="71"/>
      <c r="E110" s="71"/>
      <c r="F110" s="8">
        <v>2017</v>
      </c>
      <c r="G110" s="5">
        <f t="shared" si="8"/>
        <v>6173.4</v>
      </c>
      <c r="H110" s="5"/>
      <c r="I110" s="5" t="s">
        <v>15</v>
      </c>
      <c r="J110" s="5">
        <f>SUM(J20)</f>
        <v>6173.4</v>
      </c>
    </row>
    <row r="111" spans="1:10" s="4" customFormat="1" ht="12">
      <c r="A111" s="71"/>
      <c r="B111" s="69"/>
      <c r="C111" s="69"/>
      <c r="D111" s="71"/>
      <c r="E111" s="71"/>
      <c r="F111" s="10">
        <v>2018</v>
      </c>
      <c r="G111" s="6">
        <f t="shared" si="8"/>
        <v>8096.899999999999</v>
      </c>
      <c r="H111" s="6"/>
      <c r="I111" s="6"/>
      <c r="J111" s="6">
        <f>SUM(J21)</f>
        <v>8096.899999999999</v>
      </c>
    </row>
    <row r="112" spans="1:10" s="4" customFormat="1" ht="12">
      <c r="A112" s="71"/>
      <c r="B112" s="69"/>
      <c r="C112" s="69"/>
      <c r="D112" s="71"/>
      <c r="E112" s="71"/>
      <c r="F112" s="10">
        <v>2019</v>
      </c>
      <c r="G112" s="6">
        <f t="shared" si="8"/>
        <v>8250.8</v>
      </c>
      <c r="H112" s="6"/>
      <c r="I112" s="6"/>
      <c r="J112" s="6">
        <f>SUM(J22)</f>
        <v>8250.8</v>
      </c>
    </row>
    <row r="113" spans="1:10" s="4" customFormat="1" ht="12">
      <c r="A113" s="71"/>
      <c r="B113" s="69"/>
      <c r="C113" s="69"/>
      <c r="D113" s="71"/>
      <c r="E113" s="71"/>
      <c r="F113" s="10">
        <v>2020</v>
      </c>
      <c r="G113" s="6">
        <f t="shared" si="8"/>
        <v>8107.000000000001</v>
      </c>
      <c r="H113" s="6"/>
      <c r="I113" s="6"/>
      <c r="J113" s="6">
        <f>SUM(J23)</f>
        <v>8107.000000000001</v>
      </c>
    </row>
    <row r="114" spans="1:10" s="4" customFormat="1" ht="12">
      <c r="A114" s="72"/>
      <c r="B114" s="70"/>
      <c r="C114" s="70"/>
      <c r="D114" s="72"/>
      <c r="E114" s="72"/>
      <c r="F114" s="10">
        <v>2021</v>
      </c>
      <c r="G114" s="6">
        <f t="shared" si="8"/>
        <v>8961.2</v>
      </c>
      <c r="H114" s="6"/>
      <c r="I114" s="6"/>
      <c r="J114" s="6">
        <f>SUM(J24)</f>
        <v>8961.2</v>
      </c>
    </row>
    <row r="115" spans="1:10" s="4" customFormat="1" ht="12">
      <c r="A115" s="72"/>
      <c r="B115" s="70"/>
      <c r="C115" s="70"/>
      <c r="D115" s="72"/>
      <c r="E115" s="72"/>
      <c r="F115" s="10" t="s">
        <v>137</v>
      </c>
      <c r="G115" s="6">
        <f t="shared" si="8"/>
        <v>39589.3</v>
      </c>
      <c r="H115" s="6"/>
      <c r="I115" s="6"/>
      <c r="J115" s="6">
        <f>SUM(J110:J114)</f>
        <v>39589.3</v>
      </c>
    </row>
    <row r="116" spans="1:10" s="4" customFormat="1" ht="24.75" customHeight="1">
      <c r="A116" s="77" t="s">
        <v>27</v>
      </c>
      <c r="B116" s="78"/>
      <c r="C116" s="78"/>
      <c r="D116" s="78"/>
      <c r="E116" s="78"/>
      <c r="F116" s="78"/>
      <c r="G116" s="78"/>
      <c r="H116" s="78"/>
      <c r="I116" s="78"/>
      <c r="J116" s="79"/>
    </row>
    <row r="117" spans="1:10" s="4" customFormat="1" ht="12" customHeight="1">
      <c r="A117" s="94" t="s">
        <v>79</v>
      </c>
      <c r="B117" s="95"/>
      <c r="C117" s="95"/>
      <c r="D117" s="95"/>
      <c r="E117" s="96"/>
      <c r="F117" s="8">
        <v>2017</v>
      </c>
      <c r="G117" s="9">
        <f aca="true" t="shared" si="9" ref="G117:G131">SUM(H117:J117)</f>
        <v>26804.8</v>
      </c>
      <c r="H117" s="9">
        <f>SUM(H123)</f>
        <v>8451.6</v>
      </c>
      <c r="I117" s="9">
        <f>SUM(I123)</f>
        <v>10835.5</v>
      </c>
      <c r="J117" s="5">
        <f>SUM(J123+J126)</f>
        <v>7517.7</v>
      </c>
    </row>
    <row r="118" spans="1:12" s="4" customFormat="1" ht="12">
      <c r="A118" s="97"/>
      <c r="B118" s="98"/>
      <c r="C118" s="98"/>
      <c r="D118" s="98"/>
      <c r="E118" s="99"/>
      <c r="F118" s="10">
        <v>2018</v>
      </c>
      <c r="G118" s="11">
        <f t="shared" si="9"/>
        <v>1024.5</v>
      </c>
      <c r="H118" s="11"/>
      <c r="I118" s="11"/>
      <c r="J118" s="6">
        <f>SUM(J131)</f>
        <v>1024.5</v>
      </c>
      <c r="L118" s="12"/>
    </row>
    <row r="119" spans="1:10" s="4" customFormat="1" ht="12">
      <c r="A119" s="97"/>
      <c r="B119" s="98"/>
      <c r="C119" s="98"/>
      <c r="D119" s="98"/>
      <c r="E119" s="99"/>
      <c r="F119" s="10">
        <v>2019</v>
      </c>
      <c r="G119" s="11">
        <f t="shared" si="9"/>
        <v>1074.4</v>
      </c>
      <c r="H119" s="11"/>
      <c r="I119" s="11"/>
      <c r="J119" s="6">
        <f>SUM(J128)</f>
        <v>1074.4</v>
      </c>
    </row>
    <row r="120" spans="1:10" s="4" customFormat="1" ht="12">
      <c r="A120" s="97"/>
      <c r="B120" s="98"/>
      <c r="C120" s="98"/>
      <c r="D120" s="98"/>
      <c r="E120" s="99"/>
      <c r="F120" s="10">
        <v>2020</v>
      </c>
      <c r="G120" s="11">
        <f t="shared" si="9"/>
        <v>2889.9</v>
      </c>
      <c r="H120" s="11"/>
      <c r="I120" s="11"/>
      <c r="J120" s="6">
        <f>SUM(J129)</f>
        <v>2889.9</v>
      </c>
    </row>
    <row r="121" spans="1:10" s="4" customFormat="1" ht="12">
      <c r="A121" s="100"/>
      <c r="B121" s="101"/>
      <c r="C121" s="101"/>
      <c r="D121" s="101"/>
      <c r="E121" s="102"/>
      <c r="F121" s="10">
        <v>2021</v>
      </c>
      <c r="G121" s="11">
        <f t="shared" si="9"/>
        <v>4175.8</v>
      </c>
      <c r="H121" s="11"/>
      <c r="I121" s="11"/>
      <c r="J121" s="6">
        <f>SUM(J130)</f>
        <v>4175.8</v>
      </c>
    </row>
    <row r="122" spans="1:10" s="4" customFormat="1" ht="39" customHeight="1">
      <c r="A122" s="126" t="s">
        <v>138</v>
      </c>
      <c r="B122" s="127"/>
      <c r="C122" s="127"/>
      <c r="D122" s="127"/>
      <c r="E122" s="128"/>
      <c r="F122" s="40">
        <v>2017</v>
      </c>
      <c r="G122" s="19">
        <f t="shared" si="9"/>
        <v>26804.8</v>
      </c>
      <c r="H122" s="19">
        <f>SUM(H123)</f>
        <v>8451.6</v>
      </c>
      <c r="I122" s="19">
        <f>SUM(I123)</f>
        <v>10835.5</v>
      </c>
      <c r="J122" s="19">
        <f>SUM(J123+J126)</f>
        <v>7517.7</v>
      </c>
    </row>
    <row r="123" spans="1:10" s="4" customFormat="1" ht="72">
      <c r="A123" s="49" t="s">
        <v>45</v>
      </c>
      <c r="B123" s="61" t="s">
        <v>28</v>
      </c>
      <c r="C123" s="36" t="s">
        <v>14</v>
      </c>
      <c r="D123" s="47">
        <v>2017</v>
      </c>
      <c r="E123" s="47">
        <v>2017</v>
      </c>
      <c r="F123" s="47">
        <v>2017</v>
      </c>
      <c r="G123" s="21">
        <f t="shared" si="9"/>
        <v>19760.6</v>
      </c>
      <c r="H123" s="21">
        <f>SUM(H124)</f>
        <v>8451.6</v>
      </c>
      <c r="I123" s="21">
        <f>SUM(I124+I125)</f>
        <v>10835.5</v>
      </c>
      <c r="J123" s="21">
        <f>SUM(J124+J125)</f>
        <v>473.5</v>
      </c>
    </row>
    <row r="124" spans="1:10" s="4" customFormat="1" ht="36">
      <c r="A124" s="38" t="s">
        <v>73</v>
      </c>
      <c r="B124" s="39" t="s">
        <v>29</v>
      </c>
      <c r="C124" s="39" t="s">
        <v>19</v>
      </c>
      <c r="D124" s="40">
        <v>2017</v>
      </c>
      <c r="E124" s="40">
        <v>2017</v>
      </c>
      <c r="F124" s="40">
        <v>2017</v>
      </c>
      <c r="G124" s="19">
        <f t="shared" si="9"/>
        <v>17460.9</v>
      </c>
      <c r="H124" s="19">
        <v>8451.6</v>
      </c>
      <c r="I124" s="19">
        <f>8645.2-86.4</f>
        <v>8558.800000000001</v>
      </c>
      <c r="J124" s="19">
        <v>450.5</v>
      </c>
    </row>
    <row r="125" spans="1:10" s="4" customFormat="1" ht="60">
      <c r="A125" s="38" t="s">
        <v>74</v>
      </c>
      <c r="B125" s="39" t="s">
        <v>30</v>
      </c>
      <c r="C125" s="39" t="s">
        <v>14</v>
      </c>
      <c r="D125" s="40">
        <v>2017</v>
      </c>
      <c r="E125" s="40">
        <v>2017</v>
      </c>
      <c r="F125" s="40">
        <v>2017</v>
      </c>
      <c r="G125" s="19">
        <f t="shared" si="9"/>
        <v>2299.7</v>
      </c>
      <c r="H125" s="19"/>
      <c r="I125" s="19">
        <v>2276.7</v>
      </c>
      <c r="J125" s="19">
        <v>23</v>
      </c>
    </row>
    <row r="126" spans="1:10" s="4" customFormat="1" ht="48">
      <c r="A126" s="38" t="s">
        <v>72</v>
      </c>
      <c r="B126" s="39" t="s">
        <v>31</v>
      </c>
      <c r="C126" s="39" t="s">
        <v>19</v>
      </c>
      <c r="D126" s="40">
        <v>2017</v>
      </c>
      <c r="E126" s="40">
        <v>2017</v>
      </c>
      <c r="F126" s="40">
        <v>2017</v>
      </c>
      <c r="G126" s="19">
        <f t="shared" si="9"/>
        <v>7044.2</v>
      </c>
      <c r="H126" s="19"/>
      <c r="I126" s="19"/>
      <c r="J126" s="19">
        <v>7044.2</v>
      </c>
    </row>
    <row r="127" spans="1:10" s="4" customFormat="1" ht="12">
      <c r="A127" s="129" t="s">
        <v>139</v>
      </c>
      <c r="B127" s="130"/>
      <c r="C127" s="130"/>
      <c r="D127" s="130"/>
      <c r="E127" s="131"/>
      <c r="F127" s="50">
        <v>2018</v>
      </c>
      <c r="G127" s="13">
        <f t="shared" si="9"/>
        <v>1024.5</v>
      </c>
      <c r="H127" s="14"/>
      <c r="I127" s="14"/>
      <c r="J127" s="13">
        <f>SUM(J131)</f>
        <v>1024.5</v>
      </c>
    </row>
    <row r="128" spans="1:10" s="4" customFormat="1" ht="12">
      <c r="A128" s="132"/>
      <c r="B128" s="133"/>
      <c r="C128" s="133"/>
      <c r="D128" s="133"/>
      <c r="E128" s="134"/>
      <c r="F128" s="15">
        <v>2019</v>
      </c>
      <c r="G128" s="1">
        <f t="shared" si="9"/>
        <v>1074.4</v>
      </c>
      <c r="H128" s="16"/>
      <c r="I128" s="16"/>
      <c r="J128" s="1">
        <f>SUM(J138)</f>
        <v>1074.4</v>
      </c>
    </row>
    <row r="129" spans="1:10" s="4" customFormat="1" ht="12">
      <c r="A129" s="132"/>
      <c r="B129" s="133"/>
      <c r="C129" s="133"/>
      <c r="D129" s="133"/>
      <c r="E129" s="134"/>
      <c r="F129" s="15">
        <v>2020</v>
      </c>
      <c r="G129" s="1">
        <f t="shared" si="9"/>
        <v>2889.9</v>
      </c>
      <c r="H129" s="1"/>
      <c r="I129" s="1"/>
      <c r="J129" s="1">
        <f>SUM(J139)</f>
        <v>2889.9</v>
      </c>
    </row>
    <row r="130" spans="1:10" s="4" customFormat="1" ht="12">
      <c r="A130" s="135"/>
      <c r="B130" s="136"/>
      <c r="C130" s="136"/>
      <c r="D130" s="136"/>
      <c r="E130" s="137"/>
      <c r="F130" s="15">
        <v>2021</v>
      </c>
      <c r="G130" s="17">
        <f t="shared" si="9"/>
        <v>4175.8</v>
      </c>
      <c r="H130" s="1"/>
      <c r="I130" s="1"/>
      <c r="J130" s="1">
        <f>SUM(J140)</f>
        <v>4175.8</v>
      </c>
    </row>
    <row r="131" spans="1:10" s="4" customFormat="1" ht="24">
      <c r="A131" s="63" t="s">
        <v>46</v>
      </c>
      <c r="B131" s="24" t="s">
        <v>32</v>
      </c>
      <c r="C131" s="80" t="s">
        <v>14</v>
      </c>
      <c r="D131" s="138">
        <v>2018</v>
      </c>
      <c r="E131" s="68">
        <v>2018</v>
      </c>
      <c r="F131" s="41">
        <v>2018</v>
      </c>
      <c r="G131" s="31">
        <f t="shared" si="9"/>
        <v>1024.5</v>
      </c>
      <c r="H131" s="31"/>
      <c r="I131" s="31"/>
      <c r="J131" s="20">
        <f>1500+118.3-593.8</f>
        <v>1024.5</v>
      </c>
    </row>
    <row r="132" spans="1:10" s="4" customFormat="1" ht="36">
      <c r="A132" s="64"/>
      <c r="B132" s="42" t="s">
        <v>33</v>
      </c>
      <c r="C132" s="106"/>
      <c r="D132" s="139"/>
      <c r="E132" s="104"/>
      <c r="F132" s="25"/>
      <c r="G132" s="26"/>
      <c r="H132" s="26"/>
      <c r="I132" s="26"/>
      <c r="J132" s="26"/>
    </row>
    <row r="133" spans="1:10" s="4" customFormat="1" ht="24">
      <c r="A133" s="64"/>
      <c r="B133" s="42" t="s">
        <v>34</v>
      </c>
      <c r="C133" s="106"/>
      <c r="D133" s="139"/>
      <c r="E133" s="104"/>
      <c r="F133" s="25"/>
      <c r="G133" s="26"/>
      <c r="H133" s="26"/>
      <c r="I133" s="26"/>
      <c r="J133" s="26"/>
    </row>
    <row r="134" spans="1:10" s="4" customFormat="1" ht="24">
      <c r="A134" s="64"/>
      <c r="B134" s="42" t="s">
        <v>35</v>
      </c>
      <c r="C134" s="106"/>
      <c r="D134" s="139"/>
      <c r="E134" s="104"/>
      <c r="F134" s="25"/>
      <c r="G134" s="26"/>
      <c r="H134" s="26"/>
      <c r="I134" s="26"/>
      <c r="J134" s="26"/>
    </row>
    <row r="135" spans="1:10" s="4" customFormat="1" ht="38.25" customHeight="1">
      <c r="A135" s="64"/>
      <c r="B135" s="42" t="s">
        <v>141</v>
      </c>
      <c r="C135" s="106"/>
      <c r="D135" s="139"/>
      <c r="E135" s="104"/>
      <c r="F135" s="25"/>
      <c r="G135" s="26"/>
      <c r="H135" s="26"/>
      <c r="I135" s="26"/>
      <c r="J135" s="26"/>
    </row>
    <row r="136" spans="1:10" s="4" customFormat="1" ht="36">
      <c r="A136" s="64"/>
      <c r="B136" s="42" t="s">
        <v>36</v>
      </c>
      <c r="C136" s="106"/>
      <c r="D136" s="139"/>
      <c r="E136" s="104"/>
      <c r="F136" s="25"/>
      <c r="G136" s="26"/>
      <c r="H136" s="26"/>
      <c r="I136" s="26"/>
      <c r="J136" s="26"/>
    </row>
    <row r="137" spans="1:10" s="4" customFormat="1" ht="36">
      <c r="A137" s="65"/>
      <c r="B137" s="27" t="s">
        <v>37</v>
      </c>
      <c r="C137" s="81"/>
      <c r="D137" s="149"/>
      <c r="E137" s="105"/>
      <c r="F137" s="28"/>
      <c r="G137" s="29"/>
      <c r="H137" s="29"/>
      <c r="I137" s="29"/>
      <c r="J137" s="29"/>
    </row>
    <row r="138" spans="1:10" s="4" customFormat="1" ht="24">
      <c r="A138" s="63" t="s">
        <v>47</v>
      </c>
      <c r="B138" s="24" t="s">
        <v>32</v>
      </c>
      <c r="C138" s="80" t="s">
        <v>14</v>
      </c>
      <c r="D138" s="138">
        <v>2019</v>
      </c>
      <c r="E138" s="68">
        <v>2021</v>
      </c>
      <c r="F138" s="41">
        <v>2019</v>
      </c>
      <c r="G138" s="31">
        <f>SUM(H138:J138)</f>
        <v>1074.4</v>
      </c>
      <c r="H138" s="31"/>
      <c r="I138" s="31"/>
      <c r="J138" s="20">
        <v>1074.4</v>
      </c>
    </row>
    <row r="139" spans="1:10" s="4" customFormat="1" ht="25.5" customHeight="1">
      <c r="A139" s="64"/>
      <c r="B139" s="42" t="s">
        <v>140</v>
      </c>
      <c r="C139" s="106"/>
      <c r="D139" s="139"/>
      <c r="E139" s="104"/>
      <c r="F139" s="46">
        <v>2020</v>
      </c>
      <c r="G139" s="62">
        <f>SUM(H139:J139)</f>
        <v>2889.9</v>
      </c>
      <c r="H139" s="62"/>
      <c r="I139" s="62"/>
      <c r="J139" s="34">
        <v>2889.9</v>
      </c>
    </row>
    <row r="140" spans="1:10" s="4" customFormat="1" ht="37.5">
      <c r="A140" s="64"/>
      <c r="B140" s="42" t="s">
        <v>142</v>
      </c>
      <c r="C140" s="106"/>
      <c r="D140" s="139"/>
      <c r="E140" s="104"/>
      <c r="F140" s="46">
        <v>2021</v>
      </c>
      <c r="G140" s="34">
        <f>SUM(H140:J140)</f>
        <v>4175.8</v>
      </c>
      <c r="H140" s="34"/>
      <c r="I140" s="34"/>
      <c r="J140" s="34">
        <v>4175.8</v>
      </c>
    </row>
    <row r="141" spans="1:10" s="4" customFormat="1" ht="3.75" customHeight="1">
      <c r="A141" s="64"/>
      <c r="B141" s="42"/>
      <c r="C141" s="106"/>
      <c r="D141" s="139"/>
      <c r="E141" s="105"/>
      <c r="F141" s="25"/>
      <c r="G141" s="26"/>
      <c r="H141" s="26"/>
      <c r="I141" s="26"/>
      <c r="J141" s="26"/>
    </row>
    <row r="142" spans="1:10" s="4" customFormat="1" ht="12">
      <c r="A142" s="67"/>
      <c r="B142" s="69" t="s">
        <v>38</v>
      </c>
      <c r="C142" s="69"/>
      <c r="D142" s="71"/>
      <c r="E142" s="71"/>
      <c r="F142" s="8">
        <v>2017</v>
      </c>
      <c r="G142" s="5">
        <f>SUM(H142:J142)</f>
        <v>26804.8</v>
      </c>
      <c r="H142" s="5">
        <f>SUM(H117)</f>
        <v>8451.6</v>
      </c>
      <c r="I142" s="5">
        <f>SUM(I117)</f>
        <v>10835.5</v>
      </c>
      <c r="J142" s="5">
        <f>SUM(J117)</f>
        <v>7517.7</v>
      </c>
    </row>
    <row r="143" spans="1:10" s="4" customFormat="1" ht="12">
      <c r="A143" s="67"/>
      <c r="B143" s="69"/>
      <c r="C143" s="69"/>
      <c r="D143" s="71"/>
      <c r="E143" s="71"/>
      <c r="F143" s="10">
        <v>2018</v>
      </c>
      <c r="G143" s="6">
        <f>SUM(H143:J143)</f>
        <v>1024.5</v>
      </c>
      <c r="H143" s="6"/>
      <c r="I143" s="6"/>
      <c r="J143" s="6">
        <f>SUM(J118)</f>
        <v>1024.5</v>
      </c>
    </row>
    <row r="144" spans="1:10" s="4" customFormat="1" ht="12">
      <c r="A144" s="68"/>
      <c r="B144" s="70"/>
      <c r="C144" s="70"/>
      <c r="D144" s="72"/>
      <c r="E144" s="72"/>
      <c r="F144" s="10">
        <v>2019</v>
      </c>
      <c r="G144" s="11">
        <f>SUM(H144:J144)</f>
        <v>1074.4</v>
      </c>
      <c r="H144" s="6"/>
      <c r="I144" s="6"/>
      <c r="J144" s="6">
        <f>SUM(J119)</f>
        <v>1074.4</v>
      </c>
    </row>
    <row r="145" spans="1:10" s="4" customFormat="1" ht="12">
      <c r="A145" s="68"/>
      <c r="B145" s="70"/>
      <c r="C145" s="70"/>
      <c r="D145" s="72"/>
      <c r="E145" s="72"/>
      <c r="F145" s="10">
        <v>2020</v>
      </c>
      <c r="G145" s="11">
        <f>SUM(H145:J145)</f>
        <v>2889.9</v>
      </c>
      <c r="H145" s="6"/>
      <c r="I145" s="6"/>
      <c r="J145" s="6">
        <f>SUM(J120)</f>
        <v>2889.9</v>
      </c>
    </row>
    <row r="146" spans="1:10" s="4" customFormat="1" ht="12">
      <c r="A146" s="68"/>
      <c r="B146" s="70"/>
      <c r="C146" s="70"/>
      <c r="D146" s="72"/>
      <c r="E146" s="72"/>
      <c r="F146" s="10">
        <v>2021</v>
      </c>
      <c r="G146" s="11">
        <f>SUM(H146:J146)</f>
        <v>4175.8</v>
      </c>
      <c r="H146" s="6"/>
      <c r="I146" s="6"/>
      <c r="J146" s="6">
        <f>SUM(J121)</f>
        <v>4175.8</v>
      </c>
    </row>
    <row r="147" spans="1:10" s="4" customFormat="1" ht="12">
      <c r="A147" s="68"/>
      <c r="B147" s="70"/>
      <c r="C147" s="70"/>
      <c r="D147" s="72"/>
      <c r="E147" s="72"/>
      <c r="F147" s="10" t="s">
        <v>137</v>
      </c>
      <c r="G147" s="6">
        <f>SUM(G142:G146)</f>
        <v>35969.4</v>
      </c>
      <c r="H147" s="6">
        <f>SUM(H142:H146)</f>
        <v>8451.6</v>
      </c>
      <c r="I147" s="6">
        <f>SUM(I142:I146)</f>
        <v>10835.5</v>
      </c>
      <c r="J147" s="6">
        <f>SUM(J142:J146)</f>
        <v>16682.3</v>
      </c>
    </row>
    <row r="148" spans="1:10" s="4" customFormat="1" ht="22.5" customHeight="1">
      <c r="A148" s="77" t="s">
        <v>39</v>
      </c>
      <c r="B148" s="78"/>
      <c r="C148" s="78"/>
      <c r="D148" s="78"/>
      <c r="E148" s="78"/>
      <c r="F148" s="78"/>
      <c r="G148" s="78"/>
      <c r="H148" s="78"/>
      <c r="I148" s="78"/>
      <c r="J148" s="79"/>
    </row>
    <row r="149" spans="1:10" s="4" customFormat="1" ht="12">
      <c r="A149" s="94" t="s">
        <v>80</v>
      </c>
      <c r="B149" s="95"/>
      <c r="C149" s="95"/>
      <c r="D149" s="95"/>
      <c r="E149" s="96"/>
      <c r="F149" s="10">
        <v>2019</v>
      </c>
      <c r="G149" s="6">
        <f aca="true" t="shared" si="10" ref="G149:G154">SUM(H149:J149)</f>
        <v>148.3</v>
      </c>
      <c r="H149" s="6"/>
      <c r="I149" s="6"/>
      <c r="J149" s="6">
        <f>SUM(J152)</f>
        <v>148.3</v>
      </c>
    </row>
    <row r="150" spans="1:10" s="4" customFormat="1" ht="12">
      <c r="A150" s="97"/>
      <c r="B150" s="98"/>
      <c r="C150" s="98"/>
      <c r="D150" s="98"/>
      <c r="E150" s="99"/>
      <c r="F150" s="52">
        <v>2020</v>
      </c>
      <c r="G150" s="6">
        <f t="shared" si="10"/>
        <v>148.3</v>
      </c>
      <c r="H150" s="6"/>
      <c r="I150" s="6"/>
      <c r="J150" s="6">
        <f>SUM(J153)</f>
        <v>148.3</v>
      </c>
    </row>
    <row r="151" spans="1:10" s="4" customFormat="1" ht="12">
      <c r="A151" s="100"/>
      <c r="B151" s="101"/>
      <c r="C151" s="101"/>
      <c r="D151" s="101"/>
      <c r="E151" s="102"/>
      <c r="F151" s="10">
        <v>2021</v>
      </c>
      <c r="G151" s="6">
        <f t="shared" si="10"/>
        <v>148.3</v>
      </c>
      <c r="H151" s="6"/>
      <c r="I151" s="6"/>
      <c r="J151" s="6">
        <f>SUM(J154)</f>
        <v>148.3</v>
      </c>
    </row>
    <row r="152" spans="1:10" s="4" customFormat="1" ht="12">
      <c r="A152" s="140" t="s">
        <v>143</v>
      </c>
      <c r="B152" s="141"/>
      <c r="C152" s="141"/>
      <c r="D152" s="141"/>
      <c r="E152" s="142"/>
      <c r="F152" s="50">
        <v>2019</v>
      </c>
      <c r="G152" s="13">
        <f t="shared" si="10"/>
        <v>148.3</v>
      </c>
      <c r="H152" s="13"/>
      <c r="I152" s="13"/>
      <c r="J152" s="13">
        <f>SUM(J153)</f>
        <v>148.3</v>
      </c>
    </row>
    <row r="153" spans="1:10" s="4" customFormat="1" ht="12">
      <c r="A153" s="143"/>
      <c r="B153" s="144"/>
      <c r="C153" s="144"/>
      <c r="D153" s="144"/>
      <c r="E153" s="145"/>
      <c r="F153" s="15">
        <v>2020</v>
      </c>
      <c r="G153" s="1">
        <f t="shared" si="10"/>
        <v>148.3</v>
      </c>
      <c r="H153" s="16"/>
      <c r="I153" s="16"/>
      <c r="J153" s="1">
        <f>SUM(J160)</f>
        <v>148.3</v>
      </c>
    </row>
    <row r="154" spans="1:10" s="4" customFormat="1" ht="12">
      <c r="A154" s="143"/>
      <c r="B154" s="144"/>
      <c r="C154" s="144"/>
      <c r="D154" s="144"/>
      <c r="E154" s="145"/>
      <c r="F154" s="15">
        <v>2021</v>
      </c>
      <c r="G154" s="1">
        <f t="shared" si="10"/>
        <v>148.3</v>
      </c>
      <c r="H154" s="1"/>
      <c r="I154" s="1"/>
      <c r="J154" s="1">
        <f>SUM(J161)</f>
        <v>148.3</v>
      </c>
    </row>
    <row r="155" spans="1:10" s="4" customFormat="1" ht="4.5" customHeight="1">
      <c r="A155" s="146"/>
      <c r="B155" s="147"/>
      <c r="C155" s="147"/>
      <c r="D155" s="147"/>
      <c r="E155" s="148"/>
      <c r="F155" s="51"/>
      <c r="G155" s="17"/>
      <c r="H155" s="17"/>
      <c r="I155" s="17"/>
      <c r="J155" s="17"/>
    </row>
    <row r="156" spans="1:10" s="4" customFormat="1" ht="12">
      <c r="A156" s="73" t="s">
        <v>45</v>
      </c>
      <c r="B156" s="150" t="s">
        <v>144</v>
      </c>
      <c r="C156" s="66" t="s">
        <v>19</v>
      </c>
      <c r="D156" s="67">
        <v>2019</v>
      </c>
      <c r="E156" s="67">
        <v>2021</v>
      </c>
      <c r="F156" s="50">
        <v>2019</v>
      </c>
      <c r="G156" s="13">
        <f aca="true" t="shared" si="11" ref="G156:G165">SUM(H156:J156)</f>
        <v>148.3</v>
      </c>
      <c r="H156" s="13"/>
      <c r="I156" s="13"/>
      <c r="J156" s="13">
        <f>SUM(J159)</f>
        <v>148.3</v>
      </c>
    </row>
    <row r="157" spans="1:10" s="4" customFormat="1" ht="12">
      <c r="A157" s="73"/>
      <c r="B157" s="150"/>
      <c r="C157" s="66"/>
      <c r="D157" s="67"/>
      <c r="E157" s="67"/>
      <c r="F157" s="15">
        <v>2020</v>
      </c>
      <c r="G157" s="1">
        <f t="shared" si="11"/>
        <v>148.3</v>
      </c>
      <c r="H157" s="1"/>
      <c r="I157" s="1"/>
      <c r="J157" s="1">
        <f>SUM(J160)</f>
        <v>148.3</v>
      </c>
    </row>
    <row r="158" spans="1:10" s="4" customFormat="1" ht="50.25" customHeight="1">
      <c r="A158" s="73"/>
      <c r="B158" s="150"/>
      <c r="C158" s="66"/>
      <c r="D158" s="67"/>
      <c r="E158" s="67"/>
      <c r="F158" s="47">
        <v>2021</v>
      </c>
      <c r="G158" s="21">
        <f t="shared" si="11"/>
        <v>148.3</v>
      </c>
      <c r="H158" s="21"/>
      <c r="I158" s="21"/>
      <c r="J158" s="21">
        <f>SUM(J161)</f>
        <v>148.3</v>
      </c>
    </row>
    <row r="159" spans="1:10" s="4" customFormat="1" ht="12">
      <c r="A159" s="73" t="s">
        <v>73</v>
      </c>
      <c r="B159" s="66" t="s">
        <v>145</v>
      </c>
      <c r="C159" s="66" t="s">
        <v>19</v>
      </c>
      <c r="D159" s="67">
        <v>2019</v>
      </c>
      <c r="E159" s="67">
        <v>2021</v>
      </c>
      <c r="F159" s="50">
        <v>2019</v>
      </c>
      <c r="G159" s="13">
        <f t="shared" si="11"/>
        <v>148.3</v>
      </c>
      <c r="H159" s="13"/>
      <c r="I159" s="13"/>
      <c r="J159" s="13">
        <v>148.3</v>
      </c>
    </row>
    <row r="160" spans="1:10" s="4" customFormat="1" ht="12">
      <c r="A160" s="73"/>
      <c r="B160" s="66"/>
      <c r="C160" s="66"/>
      <c r="D160" s="67"/>
      <c r="E160" s="67"/>
      <c r="F160" s="15">
        <v>2020</v>
      </c>
      <c r="G160" s="1">
        <f t="shared" si="11"/>
        <v>148.3</v>
      </c>
      <c r="H160" s="1"/>
      <c r="I160" s="1"/>
      <c r="J160" s="1">
        <v>148.3</v>
      </c>
    </row>
    <row r="161" spans="1:10" s="4" customFormat="1" ht="86.25" customHeight="1">
      <c r="A161" s="73"/>
      <c r="B161" s="66"/>
      <c r="C161" s="66"/>
      <c r="D161" s="67"/>
      <c r="E161" s="67"/>
      <c r="F161" s="47">
        <v>2021</v>
      </c>
      <c r="G161" s="21">
        <f t="shared" si="11"/>
        <v>148.3</v>
      </c>
      <c r="H161" s="21"/>
      <c r="I161" s="21"/>
      <c r="J161" s="21">
        <v>148.3</v>
      </c>
    </row>
    <row r="162" spans="1:10" s="4" customFormat="1" ht="12">
      <c r="A162" s="71"/>
      <c r="B162" s="69" t="s">
        <v>40</v>
      </c>
      <c r="C162" s="69"/>
      <c r="D162" s="71"/>
      <c r="E162" s="71"/>
      <c r="F162" s="52">
        <v>2019</v>
      </c>
      <c r="G162" s="6">
        <f t="shared" si="11"/>
        <v>148.3</v>
      </c>
      <c r="H162" s="6"/>
      <c r="I162" s="6"/>
      <c r="J162" s="6">
        <f>SUM(J149)</f>
        <v>148.3</v>
      </c>
    </row>
    <row r="163" spans="1:10" s="4" customFormat="1" ht="12">
      <c r="A163" s="71"/>
      <c r="B163" s="69"/>
      <c r="C163" s="69"/>
      <c r="D163" s="71"/>
      <c r="E163" s="71"/>
      <c r="F163" s="52">
        <v>2020</v>
      </c>
      <c r="G163" s="6">
        <f t="shared" si="11"/>
        <v>148.3</v>
      </c>
      <c r="H163" s="6"/>
      <c r="I163" s="6"/>
      <c r="J163" s="6">
        <f>SUM(J150)</f>
        <v>148.3</v>
      </c>
    </row>
    <row r="164" spans="1:10" s="4" customFormat="1" ht="12">
      <c r="A164" s="71"/>
      <c r="B164" s="69"/>
      <c r="C164" s="69"/>
      <c r="D164" s="71"/>
      <c r="E164" s="71"/>
      <c r="F164" s="10">
        <v>2021</v>
      </c>
      <c r="G164" s="11">
        <f t="shared" si="11"/>
        <v>148.3</v>
      </c>
      <c r="H164" s="11"/>
      <c r="I164" s="11"/>
      <c r="J164" s="11">
        <f>SUM(J151)</f>
        <v>148.3</v>
      </c>
    </row>
    <row r="165" spans="1:10" s="4" customFormat="1" ht="12">
      <c r="A165" s="71"/>
      <c r="B165" s="69"/>
      <c r="C165" s="69"/>
      <c r="D165" s="71"/>
      <c r="E165" s="71"/>
      <c r="F165" s="10" t="s">
        <v>152</v>
      </c>
      <c r="G165" s="11">
        <f t="shared" si="11"/>
        <v>444.90000000000003</v>
      </c>
      <c r="H165" s="11"/>
      <c r="I165" s="11"/>
      <c r="J165" s="11">
        <f>SUM(J162:J164)</f>
        <v>444.90000000000003</v>
      </c>
    </row>
    <row r="166" spans="1:10" s="4" customFormat="1" ht="25.5" customHeight="1">
      <c r="A166" s="82" t="s">
        <v>41</v>
      </c>
      <c r="B166" s="83"/>
      <c r="C166" s="83"/>
      <c r="D166" s="83"/>
      <c r="E166" s="83"/>
      <c r="F166" s="83"/>
      <c r="G166" s="83"/>
      <c r="H166" s="83"/>
      <c r="I166" s="83"/>
      <c r="J166" s="84"/>
    </row>
    <row r="167" spans="1:10" s="4" customFormat="1" ht="12">
      <c r="A167" s="115" t="s">
        <v>81</v>
      </c>
      <c r="B167" s="116"/>
      <c r="C167" s="116"/>
      <c r="D167" s="116"/>
      <c r="E167" s="117"/>
      <c r="F167" s="8">
        <v>2017</v>
      </c>
      <c r="G167" s="9">
        <f>SUM(H167:J167)</f>
        <v>1380.9</v>
      </c>
      <c r="H167" s="9"/>
      <c r="I167" s="9">
        <f>SUM(I178)</f>
        <v>1297.9</v>
      </c>
      <c r="J167" s="9">
        <f>SUM(J171)</f>
        <v>83</v>
      </c>
    </row>
    <row r="168" spans="1:10" s="4" customFormat="1" ht="12">
      <c r="A168" s="118"/>
      <c r="B168" s="119"/>
      <c r="C168" s="119"/>
      <c r="D168" s="119"/>
      <c r="E168" s="120"/>
      <c r="F168" s="10">
        <v>2020</v>
      </c>
      <c r="G168" s="11">
        <f>SUM(H168:J168)</f>
        <v>67.9</v>
      </c>
      <c r="H168" s="11"/>
      <c r="I168" s="11"/>
      <c r="J168" s="11">
        <f>SUM(J172)</f>
        <v>67.9</v>
      </c>
    </row>
    <row r="169" spans="1:10" s="4" customFormat="1" ht="12">
      <c r="A169" s="118"/>
      <c r="B169" s="119"/>
      <c r="C169" s="119"/>
      <c r="D169" s="119"/>
      <c r="E169" s="120"/>
      <c r="F169" s="10">
        <v>2021</v>
      </c>
      <c r="G169" s="11">
        <f>SUM(H169:J169)</f>
        <v>296.5</v>
      </c>
      <c r="H169" s="11"/>
      <c r="I169" s="11"/>
      <c r="J169" s="11">
        <f>SUM(J173)</f>
        <v>296.5</v>
      </c>
    </row>
    <row r="170" spans="1:10" s="4" customFormat="1" ht="6" customHeight="1">
      <c r="A170" s="121"/>
      <c r="B170" s="122"/>
      <c r="C170" s="122"/>
      <c r="D170" s="122"/>
      <c r="E170" s="123"/>
      <c r="F170" s="10"/>
      <c r="G170" s="6"/>
      <c r="H170" s="33"/>
      <c r="I170" s="33"/>
      <c r="J170" s="33"/>
    </row>
    <row r="171" spans="1:10" s="4" customFormat="1" ht="12">
      <c r="A171" s="140" t="s">
        <v>146</v>
      </c>
      <c r="B171" s="141"/>
      <c r="C171" s="141"/>
      <c r="D171" s="141"/>
      <c r="E171" s="142"/>
      <c r="F171" s="50">
        <v>2017</v>
      </c>
      <c r="G171" s="13">
        <f>SUM(H171:J171)</f>
        <v>83</v>
      </c>
      <c r="H171" s="13"/>
      <c r="I171" s="13"/>
      <c r="J171" s="13">
        <f>SUM(J175)</f>
        <v>83</v>
      </c>
    </row>
    <row r="172" spans="1:10" s="4" customFormat="1" ht="12">
      <c r="A172" s="143"/>
      <c r="B172" s="144"/>
      <c r="C172" s="144"/>
      <c r="D172" s="144"/>
      <c r="E172" s="145"/>
      <c r="F172" s="15">
        <v>2020</v>
      </c>
      <c r="G172" s="1">
        <f>SUM(H172:J172)</f>
        <v>67.9</v>
      </c>
      <c r="H172" s="16"/>
      <c r="I172" s="16"/>
      <c r="J172" s="1">
        <f>SUM(J176)</f>
        <v>67.9</v>
      </c>
    </row>
    <row r="173" spans="1:10" s="4" customFormat="1" ht="12">
      <c r="A173" s="143"/>
      <c r="B173" s="144"/>
      <c r="C173" s="144"/>
      <c r="D173" s="144"/>
      <c r="E173" s="145"/>
      <c r="F173" s="15">
        <v>2021</v>
      </c>
      <c r="G173" s="1">
        <f>SUM(H173:J173)</f>
        <v>296.5</v>
      </c>
      <c r="H173" s="1"/>
      <c r="I173" s="1"/>
      <c r="J173" s="1">
        <f>SUM(J177)</f>
        <v>296.5</v>
      </c>
    </row>
    <row r="174" spans="1:10" s="4" customFormat="1" ht="5.25" customHeight="1">
      <c r="A174" s="146"/>
      <c r="B174" s="147"/>
      <c r="C174" s="147"/>
      <c r="D174" s="147"/>
      <c r="E174" s="148"/>
      <c r="F174" s="15"/>
      <c r="G174" s="17"/>
      <c r="H174" s="1"/>
      <c r="I174" s="1"/>
      <c r="J174" s="1"/>
    </row>
    <row r="175" spans="1:10" s="4" customFormat="1" ht="12" customHeight="1">
      <c r="A175" s="67" t="s">
        <v>42</v>
      </c>
      <c r="B175" s="150" t="s">
        <v>147</v>
      </c>
      <c r="C175" s="74" t="s">
        <v>14</v>
      </c>
      <c r="D175" s="67">
        <v>2017</v>
      </c>
      <c r="E175" s="67">
        <v>2021</v>
      </c>
      <c r="F175" s="53">
        <v>2017</v>
      </c>
      <c r="G175" s="13">
        <f>SUM(H175:J175)</f>
        <v>1380.9</v>
      </c>
      <c r="H175" s="13"/>
      <c r="I175" s="13">
        <v>1297.9</v>
      </c>
      <c r="J175" s="13">
        <f>SUM(J178)</f>
        <v>83</v>
      </c>
    </row>
    <row r="176" spans="1:10" s="4" customFormat="1" ht="12">
      <c r="A176" s="67"/>
      <c r="B176" s="150"/>
      <c r="C176" s="74"/>
      <c r="D176" s="67"/>
      <c r="E176" s="67"/>
      <c r="F176" s="54">
        <v>2020</v>
      </c>
      <c r="G176" s="1">
        <f>SUM(H176:J176)</f>
        <v>67.9</v>
      </c>
      <c r="H176" s="1"/>
      <c r="I176" s="1"/>
      <c r="J176" s="1">
        <f>SUM(J179)</f>
        <v>67.9</v>
      </c>
    </row>
    <row r="177" spans="1:10" s="4" customFormat="1" ht="99" customHeight="1">
      <c r="A177" s="67"/>
      <c r="B177" s="150"/>
      <c r="C177" s="74"/>
      <c r="D177" s="67"/>
      <c r="E177" s="67"/>
      <c r="F177" s="47">
        <v>2021</v>
      </c>
      <c r="G177" s="21">
        <f>SUM(H177:J177)</f>
        <v>296.5</v>
      </c>
      <c r="H177" s="21"/>
      <c r="I177" s="21"/>
      <c r="J177" s="21">
        <f>SUM(J180)</f>
        <v>296.5</v>
      </c>
    </row>
    <row r="178" spans="1:10" s="4" customFormat="1" ht="12">
      <c r="A178" s="73" t="s">
        <v>73</v>
      </c>
      <c r="B178" s="66" t="s">
        <v>43</v>
      </c>
      <c r="C178" s="74" t="s">
        <v>14</v>
      </c>
      <c r="D178" s="67">
        <v>2017</v>
      </c>
      <c r="E178" s="67">
        <v>2021</v>
      </c>
      <c r="F178" s="53">
        <v>2017</v>
      </c>
      <c r="G178" s="13">
        <f aca="true" t="shared" si="12" ref="G178:G184">SUM(H178:J178)</f>
        <v>1380.9</v>
      </c>
      <c r="H178" s="13"/>
      <c r="I178" s="13">
        <v>1297.9</v>
      </c>
      <c r="J178" s="13">
        <v>83</v>
      </c>
    </row>
    <row r="179" spans="1:10" s="4" customFormat="1" ht="12">
      <c r="A179" s="73"/>
      <c r="B179" s="66"/>
      <c r="C179" s="74"/>
      <c r="D179" s="67"/>
      <c r="E179" s="67"/>
      <c r="F179" s="54">
        <v>2020</v>
      </c>
      <c r="G179" s="1">
        <f t="shared" si="12"/>
        <v>67.9</v>
      </c>
      <c r="H179" s="1"/>
      <c r="I179" s="1"/>
      <c r="J179" s="1">
        <v>67.9</v>
      </c>
    </row>
    <row r="180" spans="1:10" s="4" customFormat="1" ht="38.25" customHeight="1">
      <c r="A180" s="73"/>
      <c r="B180" s="66"/>
      <c r="C180" s="74"/>
      <c r="D180" s="67"/>
      <c r="E180" s="67"/>
      <c r="F180" s="47">
        <v>2021</v>
      </c>
      <c r="G180" s="21">
        <f t="shared" si="12"/>
        <v>296.5</v>
      </c>
      <c r="H180" s="21"/>
      <c r="I180" s="21"/>
      <c r="J180" s="21">
        <v>296.5</v>
      </c>
    </row>
    <row r="181" spans="1:10" s="4" customFormat="1" ht="12">
      <c r="A181" s="71"/>
      <c r="B181" s="69" t="s">
        <v>44</v>
      </c>
      <c r="C181" s="69"/>
      <c r="D181" s="71"/>
      <c r="E181" s="71"/>
      <c r="F181" s="44">
        <v>2017</v>
      </c>
      <c r="G181" s="5">
        <f t="shared" si="12"/>
        <v>1380.9</v>
      </c>
      <c r="H181" s="5"/>
      <c r="I181" s="5">
        <f>SUM(I167)</f>
        <v>1297.9</v>
      </c>
      <c r="J181" s="5">
        <f>SUM(J167)</f>
        <v>83</v>
      </c>
    </row>
    <row r="182" spans="1:10" s="4" customFormat="1" ht="12">
      <c r="A182" s="71"/>
      <c r="B182" s="69"/>
      <c r="C182" s="69"/>
      <c r="D182" s="71"/>
      <c r="E182" s="71"/>
      <c r="F182" s="10">
        <v>2020</v>
      </c>
      <c r="G182" s="6">
        <f t="shared" si="12"/>
        <v>67.9</v>
      </c>
      <c r="H182" s="6"/>
      <c r="I182" s="6"/>
      <c r="J182" s="6">
        <f>SUM(J168)</f>
        <v>67.9</v>
      </c>
    </row>
    <row r="183" spans="1:10" s="4" customFormat="1" ht="12">
      <c r="A183" s="71"/>
      <c r="B183" s="69"/>
      <c r="C183" s="69"/>
      <c r="D183" s="71"/>
      <c r="E183" s="71"/>
      <c r="F183" s="10">
        <v>2021</v>
      </c>
      <c r="G183" s="6">
        <f t="shared" si="12"/>
        <v>296.5</v>
      </c>
      <c r="H183" s="6"/>
      <c r="I183" s="6"/>
      <c r="J183" s="6">
        <f>SUM(J169)</f>
        <v>296.5</v>
      </c>
    </row>
    <row r="184" spans="1:10" s="4" customFormat="1" ht="12">
      <c r="A184" s="71"/>
      <c r="B184" s="69"/>
      <c r="C184" s="69"/>
      <c r="D184" s="71"/>
      <c r="E184" s="71"/>
      <c r="F184" s="45" t="s">
        <v>137</v>
      </c>
      <c r="G184" s="7">
        <f t="shared" si="12"/>
        <v>1745.3000000000002</v>
      </c>
      <c r="H184" s="7"/>
      <c r="I184" s="7">
        <f>SUM(I181:I183)</f>
        <v>1297.9</v>
      </c>
      <c r="J184" s="7">
        <f>SUM(J181:J183)</f>
        <v>447.4</v>
      </c>
    </row>
    <row r="185" spans="1:10" s="4" customFormat="1" ht="25.5" customHeight="1">
      <c r="A185" s="82" t="s">
        <v>148</v>
      </c>
      <c r="B185" s="83"/>
      <c r="C185" s="83"/>
      <c r="D185" s="83"/>
      <c r="E185" s="83"/>
      <c r="F185" s="83"/>
      <c r="G185" s="83"/>
      <c r="H185" s="83"/>
      <c r="I185" s="83"/>
      <c r="J185" s="84"/>
    </row>
    <row r="186" spans="1:10" s="4" customFormat="1" ht="12">
      <c r="A186" s="94" t="s">
        <v>149</v>
      </c>
      <c r="B186" s="95"/>
      <c r="C186" s="95"/>
      <c r="D186" s="95"/>
      <c r="E186" s="96"/>
      <c r="F186" s="8">
        <v>2019</v>
      </c>
      <c r="G186" s="9">
        <f>SUM(H186:J186)</f>
        <v>20</v>
      </c>
      <c r="H186" s="9"/>
      <c r="I186" s="9"/>
      <c r="J186" s="9">
        <f>SUM(J190)</f>
        <v>20</v>
      </c>
    </row>
    <row r="187" spans="1:10" s="4" customFormat="1" ht="12">
      <c r="A187" s="97"/>
      <c r="B187" s="98"/>
      <c r="C187" s="98"/>
      <c r="D187" s="98"/>
      <c r="E187" s="99"/>
      <c r="F187" s="10">
        <v>2020</v>
      </c>
      <c r="G187" s="11">
        <f>SUM(H187:J187)</f>
        <v>40</v>
      </c>
      <c r="H187" s="11"/>
      <c r="I187" s="11"/>
      <c r="J187" s="11">
        <f>SUM(J191)</f>
        <v>40</v>
      </c>
    </row>
    <row r="188" spans="1:10" s="4" customFormat="1" ht="12">
      <c r="A188" s="97"/>
      <c r="B188" s="98"/>
      <c r="C188" s="98"/>
      <c r="D188" s="98"/>
      <c r="E188" s="99"/>
      <c r="F188" s="10">
        <v>2021</v>
      </c>
      <c r="G188" s="11">
        <f>SUM(H188:J188)</f>
        <v>40</v>
      </c>
      <c r="H188" s="11"/>
      <c r="I188" s="11"/>
      <c r="J188" s="11">
        <f>SUM(J192)</f>
        <v>40</v>
      </c>
    </row>
    <row r="189" spans="1:10" s="4" customFormat="1" ht="6" customHeight="1">
      <c r="A189" s="100"/>
      <c r="B189" s="101"/>
      <c r="C189" s="101"/>
      <c r="D189" s="101"/>
      <c r="E189" s="102"/>
      <c r="F189" s="10"/>
      <c r="G189" s="6"/>
      <c r="H189" s="33"/>
      <c r="I189" s="33"/>
      <c r="J189" s="33"/>
    </row>
    <row r="190" spans="1:10" s="4" customFormat="1" ht="12">
      <c r="A190" s="140" t="s">
        <v>150</v>
      </c>
      <c r="B190" s="141"/>
      <c r="C190" s="141"/>
      <c r="D190" s="141"/>
      <c r="E190" s="142"/>
      <c r="F190" s="50">
        <v>2019</v>
      </c>
      <c r="G190" s="13">
        <f>SUM(H190:J190)</f>
        <v>20</v>
      </c>
      <c r="H190" s="13"/>
      <c r="I190" s="13"/>
      <c r="J190" s="13">
        <f>SUM(J194)</f>
        <v>20</v>
      </c>
    </row>
    <row r="191" spans="1:10" s="4" customFormat="1" ht="12">
      <c r="A191" s="143"/>
      <c r="B191" s="144"/>
      <c r="C191" s="144"/>
      <c r="D191" s="144"/>
      <c r="E191" s="145"/>
      <c r="F191" s="15">
        <v>2020</v>
      </c>
      <c r="G191" s="1">
        <f>SUM(H191:J191)</f>
        <v>40</v>
      </c>
      <c r="H191" s="16"/>
      <c r="I191" s="16"/>
      <c r="J191" s="1">
        <f>SUM(J195)</f>
        <v>40</v>
      </c>
    </row>
    <row r="192" spans="1:10" s="4" customFormat="1" ht="12">
      <c r="A192" s="143"/>
      <c r="B192" s="144"/>
      <c r="C192" s="144"/>
      <c r="D192" s="144"/>
      <c r="E192" s="145"/>
      <c r="F192" s="15">
        <v>2021</v>
      </c>
      <c r="G192" s="1">
        <f>SUM(H192:J192)</f>
        <v>40</v>
      </c>
      <c r="H192" s="1"/>
      <c r="I192" s="1"/>
      <c r="J192" s="1">
        <f>SUM(J196)</f>
        <v>40</v>
      </c>
    </row>
    <row r="193" spans="1:10" s="4" customFormat="1" ht="5.25" customHeight="1">
      <c r="A193" s="146"/>
      <c r="B193" s="147"/>
      <c r="C193" s="147"/>
      <c r="D193" s="147"/>
      <c r="E193" s="148"/>
      <c r="F193" s="15"/>
      <c r="G193" s="17"/>
      <c r="H193" s="1"/>
      <c r="I193" s="1"/>
      <c r="J193" s="1"/>
    </row>
    <row r="194" spans="1:10" s="4" customFormat="1" ht="12" customHeight="1">
      <c r="A194" s="67" t="s">
        <v>42</v>
      </c>
      <c r="B194" s="150" t="s">
        <v>153</v>
      </c>
      <c r="C194" s="74" t="s">
        <v>14</v>
      </c>
      <c r="D194" s="67">
        <v>2019</v>
      </c>
      <c r="E194" s="67">
        <v>2021</v>
      </c>
      <c r="F194" s="53">
        <v>2019</v>
      </c>
      <c r="G194" s="13">
        <f aca="true" t="shared" si="13" ref="G194:G203">SUM(H194:J194)</f>
        <v>20</v>
      </c>
      <c r="H194" s="13"/>
      <c r="I194" s="13"/>
      <c r="J194" s="13">
        <f>SUM(J197)</f>
        <v>20</v>
      </c>
    </row>
    <row r="195" spans="1:10" s="4" customFormat="1" ht="12">
      <c r="A195" s="67"/>
      <c r="B195" s="150"/>
      <c r="C195" s="74"/>
      <c r="D195" s="67"/>
      <c r="E195" s="67"/>
      <c r="F195" s="54">
        <v>2020</v>
      </c>
      <c r="G195" s="1">
        <f t="shared" si="13"/>
        <v>40</v>
      </c>
      <c r="H195" s="1"/>
      <c r="I195" s="1"/>
      <c r="J195" s="1">
        <f>SUM(J198)</f>
        <v>40</v>
      </c>
    </row>
    <row r="196" spans="1:10" s="4" customFormat="1" ht="101.25" customHeight="1">
      <c r="A196" s="67"/>
      <c r="B196" s="150"/>
      <c r="C196" s="74"/>
      <c r="D196" s="67"/>
      <c r="E196" s="67"/>
      <c r="F196" s="47">
        <v>2021</v>
      </c>
      <c r="G196" s="21">
        <f t="shared" si="13"/>
        <v>40</v>
      </c>
      <c r="H196" s="21"/>
      <c r="I196" s="21"/>
      <c r="J196" s="21">
        <f>SUM(J199)</f>
        <v>40</v>
      </c>
    </row>
    <row r="197" spans="1:10" s="4" customFormat="1" ht="12">
      <c r="A197" s="73" t="s">
        <v>73</v>
      </c>
      <c r="B197" s="66" t="s">
        <v>151</v>
      </c>
      <c r="C197" s="74" t="s">
        <v>14</v>
      </c>
      <c r="D197" s="67">
        <v>2019</v>
      </c>
      <c r="E197" s="67">
        <v>2021</v>
      </c>
      <c r="F197" s="53">
        <v>2019</v>
      </c>
      <c r="G197" s="13">
        <f t="shared" si="13"/>
        <v>20</v>
      </c>
      <c r="H197" s="13"/>
      <c r="I197" s="13"/>
      <c r="J197" s="13">
        <v>20</v>
      </c>
    </row>
    <row r="198" spans="1:10" s="4" customFormat="1" ht="12">
      <c r="A198" s="73"/>
      <c r="B198" s="66"/>
      <c r="C198" s="74"/>
      <c r="D198" s="67"/>
      <c r="E198" s="67"/>
      <c r="F198" s="54">
        <v>2020</v>
      </c>
      <c r="G198" s="1">
        <f t="shared" si="13"/>
        <v>40</v>
      </c>
      <c r="H198" s="1"/>
      <c r="I198" s="1"/>
      <c r="J198" s="1">
        <v>40</v>
      </c>
    </row>
    <row r="199" spans="1:10" s="4" customFormat="1" ht="38.25" customHeight="1">
      <c r="A199" s="73"/>
      <c r="B199" s="66"/>
      <c r="C199" s="74"/>
      <c r="D199" s="67"/>
      <c r="E199" s="67"/>
      <c r="F199" s="47">
        <v>2021</v>
      </c>
      <c r="G199" s="21">
        <f t="shared" si="13"/>
        <v>40</v>
      </c>
      <c r="H199" s="21"/>
      <c r="I199" s="21"/>
      <c r="J199" s="21">
        <v>40</v>
      </c>
    </row>
    <row r="200" spans="1:10" s="4" customFormat="1" ht="12">
      <c r="A200" s="71"/>
      <c r="B200" s="69" t="s">
        <v>154</v>
      </c>
      <c r="C200" s="69"/>
      <c r="D200" s="71"/>
      <c r="E200" s="71"/>
      <c r="F200" s="44">
        <v>2019</v>
      </c>
      <c r="G200" s="5">
        <f t="shared" si="13"/>
        <v>20</v>
      </c>
      <c r="H200" s="5"/>
      <c r="I200" s="5">
        <f>SUM(I186)</f>
        <v>0</v>
      </c>
      <c r="J200" s="5">
        <f>SUM(J186)</f>
        <v>20</v>
      </c>
    </row>
    <row r="201" spans="1:10" s="4" customFormat="1" ht="12">
      <c r="A201" s="71"/>
      <c r="B201" s="69"/>
      <c r="C201" s="69"/>
      <c r="D201" s="71"/>
      <c r="E201" s="71"/>
      <c r="F201" s="10">
        <v>2020</v>
      </c>
      <c r="G201" s="6">
        <f t="shared" si="13"/>
        <v>40</v>
      </c>
      <c r="H201" s="6"/>
      <c r="I201" s="6"/>
      <c r="J201" s="6">
        <f>SUM(J187)</f>
        <v>40</v>
      </c>
    </row>
    <row r="202" spans="1:10" s="4" customFormat="1" ht="12">
      <c r="A202" s="71"/>
      <c r="B202" s="69"/>
      <c r="C202" s="69"/>
      <c r="D202" s="71"/>
      <c r="E202" s="71"/>
      <c r="F202" s="10">
        <v>2021</v>
      </c>
      <c r="G202" s="6">
        <f t="shared" si="13"/>
        <v>40</v>
      </c>
      <c r="H202" s="6"/>
      <c r="I202" s="6"/>
      <c r="J202" s="6">
        <f>SUM(J188)</f>
        <v>40</v>
      </c>
    </row>
    <row r="203" spans="1:10" s="4" customFormat="1" ht="12">
      <c r="A203" s="71"/>
      <c r="B203" s="69"/>
      <c r="C203" s="69"/>
      <c r="D203" s="71"/>
      <c r="E203" s="71"/>
      <c r="F203" s="45" t="s">
        <v>152</v>
      </c>
      <c r="G203" s="7">
        <f t="shared" si="13"/>
        <v>100</v>
      </c>
      <c r="H203" s="7"/>
      <c r="I203" s="7">
        <f>SUM(I200:I202)</f>
        <v>0</v>
      </c>
      <c r="J203" s="7">
        <f>SUM(J200:J202)</f>
        <v>100</v>
      </c>
    </row>
    <row r="204" spans="1:10" ht="15">
      <c r="A204" s="30"/>
      <c r="B204" s="30"/>
      <c r="C204" s="30"/>
      <c r="D204" s="30"/>
      <c r="E204" s="30"/>
      <c r="F204" s="30"/>
      <c r="G204" s="30"/>
      <c r="H204" s="30"/>
      <c r="I204" s="30"/>
      <c r="J204" s="30"/>
    </row>
    <row r="205" ht="15">
      <c r="A205" s="3"/>
    </row>
    <row r="206" ht="15">
      <c r="A206" s="3"/>
    </row>
  </sheetData>
  <sheetProtection/>
  <mergeCells count="171">
    <mergeCell ref="A197:A199"/>
    <mergeCell ref="B197:B199"/>
    <mergeCell ref="C197:C199"/>
    <mergeCell ref="D197:D199"/>
    <mergeCell ref="E197:E199"/>
    <mergeCell ref="A200:A203"/>
    <mergeCell ref="B200:B203"/>
    <mergeCell ref="C200:C203"/>
    <mergeCell ref="D200:D203"/>
    <mergeCell ref="E200:E203"/>
    <mergeCell ref="A190:E193"/>
    <mergeCell ref="A194:A196"/>
    <mergeCell ref="B194:B196"/>
    <mergeCell ref="C194:C196"/>
    <mergeCell ref="D194:D196"/>
    <mergeCell ref="E194:E196"/>
    <mergeCell ref="A185:J185"/>
    <mergeCell ref="A178:A180"/>
    <mergeCell ref="B178:B180"/>
    <mergeCell ref="D178:D180"/>
    <mergeCell ref="A181:A184"/>
    <mergeCell ref="A186:E189"/>
    <mergeCell ref="A171:E174"/>
    <mergeCell ref="A175:A177"/>
    <mergeCell ref="B175:B177"/>
    <mergeCell ref="C175:C177"/>
    <mergeCell ref="D175:D177"/>
    <mergeCell ref="E175:E177"/>
    <mergeCell ref="A152:E155"/>
    <mergeCell ref="A131:A137"/>
    <mergeCell ref="D131:D137"/>
    <mergeCell ref="C142:C147"/>
    <mergeCell ref="A156:A158"/>
    <mergeCell ref="B156:B158"/>
    <mergeCell ref="C156:C158"/>
    <mergeCell ref="D156:D158"/>
    <mergeCell ref="E156:E158"/>
    <mergeCell ref="D77:D81"/>
    <mergeCell ref="A127:E130"/>
    <mergeCell ref="A138:A141"/>
    <mergeCell ref="C138:C141"/>
    <mergeCell ref="D138:D141"/>
    <mergeCell ref="E138:E141"/>
    <mergeCell ref="B142:B147"/>
    <mergeCell ref="A20:E24"/>
    <mergeCell ref="A99:A100"/>
    <mergeCell ref="B99:B100"/>
    <mergeCell ref="C99:C100"/>
    <mergeCell ref="D99:D100"/>
    <mergeCell ref="E99:E100"/>
    <mergeCell ref="A77:A81"/>
    <mergeCell ref="B77:B81"/>
    <mergeCell ref="C77:C81"/>
    <mergeCell ref="E97:E98"/>
    <mergeCell ref="A122:E122"/>
    <mergeCell ref="A72:A73"/>
    <mergeCell ref="B159:B161"/>
    <mergeCell ref="C159:C161"/>
    <mergeCell ref="D159:D161"/>
    <mergeCell ref="E159:E161"/>
    <mergeCell ref="A148:J148"/>
    <mergeCell ref="A149:E151"/>
    <mergeCell ref="A142:A147"/>
    <mergeCell ref="A4:J4"/>
    <mergeCell ref="E77:E81"/>
    <mergeCell ref="A82:A86"/>
    <mergeCell ref="D87:D91"/>
    <mergeCell ref="E87:E91"/>
    <mergeCell ref="C101:C102"/>
    <mergeCell ref="D101:D102"/>
    <mergeCell ref="C82:C86"/>
    <mergeCell ref="D97:D98"/>
    <mergeCell ref="D82:D86"/>
    <mergeCell ref="A167:E170"/>
    <mergeCell ref="D142:D147"/>
    <mergeCell ref="E142:E147"/>
    <mergeCell ref="A103:A105"/>
    <mergeCell ref="A1:J1"/>
    <mergeCell ref="A2:J2"/>
    <mergeCell ref="A3:J3"/>
    <mergeCell ref="A5:J5"/>
    <mergeCell ref="A6:J6"/>
    <mergeCell ref="A7:J7"/>
    <mergeCell ref="B181:B184"/>
    <mergeCell ref="C181:C184"/>
    <mergeCell ref="D181:D184"/>
    <mergeCell ref="E181:E184"/>
    <mergeCell ref="B82:B86"/>
    <mergeCell ref="C178:C180"/>
    <mergeCell ref="E101:E102"/>
    <mergeCell ref="E108:E109"/>
    <mergeCell ref="B103:B105"/>
    <mergeCell ref="C103:C105"/>
    <mergeCell ref="A87:A91"/>
    <mergeCell ref="B87:B91"/>
    <mergeCell ref="C87:C91"/>
    <mergeCell ref="A8:J8"/>
    <mergeCell ref="C13:C18"/>
    <mergeCell ref="A10:A11"/>
    <mergeCell ref="E40:E43"/>
    <mergeCell ref="A35:E39"/>
    <mergeCell ref="E82:E86"/>
    <mergeCell ref="E70:E71"/>
    <mergeCell ref="E74:E76"/>
    <mergeCell ref="A101:A102"/>
    <mergeCell ref="A116:J116"/>
    <mergeCell ref="E178:E180"/>
    <mergeCell ref="D70:D71"/>
    <mergeCell ref="A159:A161"/>
    <mergeCell ref="A106:E107"/>
    <mergeCell ref="B101:B102"/>
    <mergeCell ref="A74:A76"/>
    <mergeCell ref="B74:B76"/>
    <mergeCell ref="C74:C76"/>
    <mergeCell ref="D74:D76"/>
    <mergeCell ref="E110:E115"/>
    <mergeCell ref="A40:A43"/>
    <mergeCell ref="E131:E137"/>
    <mergeCell ref="C131:C137"/>
    <mergeCell ref="A108:A109"/>
    <mergeCell ref="B108:B109"/>
    <mergeCell ref="C108:C109"/>
    <mergeCell ref="D108:D109"/>
    <mergeCell ref="A25:E29"/>
    <mergeCell ref="A97:A98"/>
    <mergeCell ref="A117:E121"/>
    <mergeCell ref="A110:A115"/>
    <mergeCell ref="B110:B115"/>
    <mergeCell ref="C110:C115"/>
    <mergeCell ref="D110:D115"/>
    <mergeCell ref="C72:C73"/>
    <mergeCell ref="D72:D73"/>
    <mergeCell ref="E72:E73"/>
    <mergeCell ref="B97:B98"/>
    <mergeCell ref="C97:C98"/>
    <mergeCell ref="A166:J166"/>
    <mergeCell ref="A162:A165"/>
    <mergeCell ref="B162:B165"/>
    <mergeCell ref="C162:C165"/>
    <mergeCell ref="D162:D165"/>
    <mergeCell ref="E162:E165"/>
    <mergeCell ref="D103:D105"/>
    <mergeCell ref="E103:E105"/>
    <mergeCell ref="S62:S63"/>
    <mergeCell ref="B10:B11"/>
    <mergeCell ref="C10:C11"/>
    <mergeCell ref="D10:E10"/>
    <mergeCell ref="F10:F11"/>
    <mergeCell ref="G10:J10"/>
    <mergeCell ref="B40:B43"/>
    <mergeCell ref="C40:C43"/>
    <mergeCell ref="D40:D43"/>
    <mergeCell ref="A19:J19"/>
    <mergeCell ref="A30:A34"/>
    <mergeCell ref="D30:D34"/>
    <mergeCell ref="E30:E34"/>
    <mergeCell ref="B70:B71"/>
    <mergeCell ref="C70:C71"/>
    <mergeCell ref="C30:C34"/>
    <mergeCell ref="A70:A71"/>
    <mergeCell ref="B30:B34"/>
    <mergeCell ref="A92:A96"/>
    <mergeCell ref="B92:B96"/>
    <mergeCell ref="C92:C96"/>
    <mergeCell ref="D92:D96"/>
    <mergeCell ref="E92:E96"/>
    <mergeCell ref="A13:A18"/>
    <mergeCell ref="B13:B18"/>
    <mergeCell ref="D13:D18"/>
    <mergeCell ref="E13:E18"/>
    <mergeCell ref="B72:B73"/>
  </mergeCells>
  <printOptions/>
  <pageMargins left="0.7086614173228347" right="0.5118110236220472"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2018-12-19T06:08:07Z</cp:lastPrinted>
  <dcterms:created xsi:type="dcterms:W3CDTF">2017-12-05T12:18:42Z</dcterms:created>
  <dcterms:modified xsi:type="dcterms:W3CDTF">2018-12-19T11:27:35Z</dcterms:modified>
  <cp:category/>
  <cp:version/>
  <cp:contentType/>
  <cp:contentStatus/>
</cp:coreProperties>
</file>