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75" windowHeight="39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'Лист1'!$A$1:$J$167</definedName>
  </definedNames>
  <calcPr fullCalcOnLoad="1"/>
</workbook>
</file>

<file path=xl/sharedStrings.xml><?xml version="1.0" encoding="utf-8"?>
<sst xmlns="http://schemas.openxmlformats.org/spreadsheetml/2006/main" count="265" uniqueCount="170">
  <si>
    <t>ПЛАН</t>
  </si>
  <si>
    <t xml:space="preserve">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</si>
  <si>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</si>
  <si>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</si>
  <si>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</si>
  <si>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</si>
  <si>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</si>
  <si>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</si>
  <si>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</si>
  <si>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областной бюджет</t>
  </si>
  <si>
    <t>местный бюджет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</si>
  <si>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</si>
  <si>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Администрация МО «Приморское городское поселение»</t>
  </si>
  <si>
    <t>2017-2020</t>
  </si>
  <si>
    <t xml:space="preserve">1. Подпрограмма «Энергетика в МО «Приморское городское поселение» </t>
  </si>
  <si>
    <t>2018-2020</t>
  </si>
  <si>
    <t xml:space="preserve">Замена  участка тепловой сети от д.№5, до д.№6 п. Ермилово </t>
  </si>
  <si>
    <t>Ремонт в здании котельной п. Лужки  с заменой оборудования</t>
  </si>
  <si>
    <t xml:space="preserve">2017-2020 </t>
  </si>
  <si>
    <t>Корректировка сметной документации с получением положительного заключения экспертизы, составление смет, экспертиза работ</t>
  </si>
  <si>
    <t>Приобретение блок ТЭНов для бани пос. Красная Долина</t>
  </si>
  <si>
    <t>Поставка водогрейного котла в здание котельной дер. Камышовка</t>
  </si>
  <si>
    <t>Замена котельного оборудования в здании котельной п. Лужки</t>
  </si>
  <si>
    <t xml:space="preserve">Текущий ремонт и техническое обслуживание газораспределительной сети  пос. Озерки  </t>
  </si>
  <si>
    <t xml:space="preserve">Техническое обслуживание газораспределительной сети пос. Озерки  </t>
  </si>
  <si>
    <t>Актуализация схемы теплоснабжения МО «Приморское городское поселение»</t>
  </si>
  <si>
    <t>Технический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</si>
  <si>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Авторский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</si>
  <si>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Строительство газопровода-ввода к индивидуальным жилым домам пос. Озерки Выборгского района Ленинградской области (41 км трассы Зеленогорск -Приморск-Выборг)</t>
  </si>
  <si>
    <t>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Приморск- Выборг)</t>
  </si>
  <si>
    <t>Строительный контроль за строительно-монтажными работами объекта строительства: «Газоснабжение индивидуальных домов пос. Озерки Выборгского района Ленинградской области по адресу Ленинградская область Выборгский район муниципальное образование «Приморское городское поселение» пос. Озерки (41 км трассы Зеленогорск-Приморск-Выборг)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</si>
  <si>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</si>
  <si>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</si>
  <si>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Реализация мероприятий, направленных на безаварийную работу объектов водоснабжения и водоотведения, в рамках подпрограммы «Водоснабжение и водоотведение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</si>
  <si>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Ремонт трех артезианских скважин в  г. Приморске</t>
  </si>
  <si>
    <t>Технологическое присоединение энергопринимающих устройств объекта: артезианской скважины (реестровый №2-166), расположенного по адресу: 188910, Ленинградская обл., Выборгский р-н, Приморск г, Вокзальная ул. у дома №3</t>
  </si>
  <si>
    <t>Технадзор за производством работ по ремонту и замене объектов водоснабжения и водоотведения</t>
  </si>
  <si>
    <t>Итого по Подпрограмме 2</t>
  </si>
  <si>
    <t>1.1</t>
  </si>
  <si>
    <t>1.2</t>
  </si>
  <si>
    <t>3.1</t>
  </si>
  <si>
    <t>1.        Основное мероприятие «Развитие коммунального хозяйства для повышения энергоэффективности»</t>
  </si>
  <si>
    <t>1. Основное мероприятие «Развитие системы водоснабжения и водоотведения»</t>
  </si>
  <si>
    <t>1.3</t>
  </si>
  <si>
    <t>1.4</t>
  </si>
  <si>
    <t xml:space="preserve">Предоставление субсидии юридическим лицам (за исключением субсидий государственным (муниципальным) учреждениям), индивидуальным предпринимателям, оказывающим услуги теплоснабжения населению муниципального образования «Приморское городское поселение» Выборгского района Ленинградской области, в целях финансового обеспечения (возмещения) затрат на строительство (реконструкцию, техническое перевооружение) объектов теплоснабжения </t>
  </si>
  <si>
    <t>2.1</t>
  </si>
  <si>
    <t>1.5</t>
  </si>
  <si>
    <t>Оплата по исполнительному листу проектно-изыскательских работ по реконструкции водоочистных сооружений в п. Малышево Выборгского района Ленинградской области</t>
  </si>
  <si>
    <t>Демонтаж водогрейного котла №2 (Ква-2,0 мв) (горелки, обвязки котла) в здании котельной дер. Камышовка</t>
  </si>
  <si>
    <t>Установка водогрейного котла №2 в здании котельной дер. Камышовка</t>
  </si>
  <si>
    <t>Установка жидкотопливной горелки и обвязка водогрейного котла в здании котельной дер. Камышовка</t>
  </si>
  <si>
    <t xml:space="preserve">Подготовка и утверждение схемы расположения земельного участка под строительство газопровода на кадастровом плане территории, с последующей постановкой на Государственный кадастровый учет земельного участка под газоснабжение индивидуальных жилых домов </t>
  </si>
  <si>
    <t>Пусконаладка водогрейного котла №2 и жидкотопливной горелки водогрейного котла в здании котельной дер. Камышовка</t>
  </si>
  <si>
    <t>2017-2018</t>
  </si>
  <si>
    <t>Замена участка теплотрассы от дороги до узла учета на школу-интернат г. Приморск</t>
  </si>
  <si>
    <t>Замена участка тепловой сети от  котельной до ТК-8 г. Приморск</t>
  </si>
  <si>
    <t>Замена участка теплотрассы ТК-2 - баня, п. Рябово</t>
  </si>
  <si>
    <t>Врезка вновь построенного газопровода в существующий газопровод высокого давления по адресу: Ленинградская область, Выборгский район, муниципальное образование «Приморское городское поселение» п. Озерки (41 км трассы Зеленогорск-Приморск-Выборг)</t>
  </si>
  <si>
    <t>Технический надзор, строительный контроль за производством работ по ремонту и замене объектов теплоснабжения</t>
  </si>
  <si>
    <t>1.6</t>
  </si>
  <si>
    <t>1.7</t>
  </si>
  <si>
    <t>1.8</t>
  </si>
  <si>
    <t>1.9</t>
  </si>
  <si>
    <t>1.10</t>
  </si>
  <si>
    <t>1.11</t>
  </si>
  <si>
    <t>1.13</t>
  </si>
  <si>
    <t>1.14</t>
  </si>
  <si>
    <t>Реализация мероприятий в рамках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</si>
  <si>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Замена  участка тепловой сети от котельной до ТК 1 в п. Ермилово </t>
  </si>
  <si>
    <t>Формирование и постановка на государственный кадастровый учет земельных участков под объектами коммунального хозяйства</t>
  </si>
  <si>
    <t>Реализация мероприятий по обеспечению устойчивого функционирования объектов теплоснабжения на территории Ленинградской области в рамках подпрограммы «Энергетика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</si>
  <si>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1.16</t>
  </si>
  <si>
    <t>1.17</t>
  </si>
  <si>
    <t>1.18</t>
  </si>
  <si>
    <t>1.19</t>
  </si>
  <si>
    <t>Приложение 2</t>
  </si>
  <si>
    <t>Замена участка теплотрассы п. Рябово от ТК-4 до д. №16</t>
  </si>
  <si>
    <t>Поставка  2-х водогрейных  котлов с горелками в здание котельной г. Приморск, наб. Гагарина (реестр. №2-922)</t>
  </si>
  <si>
    <t>Замена и и пуско-наладка 2-х водогрейных  котлов с горелками в здание котельной г. Приморск, наб. Гагарина (реестр. №2-922)</t>
  </si>
  <si>
    <t>Поверочный гидравлический расчет головной тепломагистрали тепловых сетей от котельной (г. Приморск, ул. Школьная) до ТК-8</t>
  </si>
  <si>
    <t>4.1</t>
  </si>
  <si>
    <t>2017-2021</t>
  </si>
  <si>
    <t>2021</t>
  </si>
  <si>
    <t>Изготовление (восстановление) паспортов на объекты недвижимости объектов коммунального хозяйства</t>
  </si>
  <si>
    <t>5.1</t>
  </si>
  <si>
    <t>2017-2019</t>
  </si>
  <si>
    <t>Замена участка тепловой сети от  ТК-12  до теплового узла д. №21 по ул. Наб. Лебедева г. Приморск</t>
  </si>
  <si>
    <t>Замена участка тепловой сети от ТК-8 до ТК-9 пос. Камышовка</t>
  </si>
  <si>
    <t>Ремонт помещений в здании бани пос. Красная Долина</t>
  </si>
  <si>
    <t>1.20</t>
  </si>
  <si>
    <t>1.21</t>
  </si>
  <si>
    <t>1.22</t>
  </si>
  <si>
    <t>1.23</t>
  </si>
  <si>
    <t>Демонтаж  дымовой трубы в котельной п. Глебычево</t>
  </si>
  <si>
    <t>1.24</t>
  </si>
  <si>
    <t>Реализация мероприятий в рамках подпрограммы «Газификация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</si>
  <si>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1.15</t>
  </si>
  <si>
    <t>Организация взаимодействия аварийно-диспетчерской службы на территории МО "Приморское городское поселение"</t>
  </si>
  <si>
    <t>2.     Мероприятия, направленные на безаварийную работу объектов водоснабжения и водоотведения</t>
  </si>
  <si>
    <t>2.1.1</t>
  </si>
  <si>
    <t>1.     Реконструкция  водоочистных сооружений</t>
  </si>
  <si>
    <t>3.2</t>
  </si>
  <si>
    <t>3.3</t>
  </si>
  <si>
    <t>Аварийный ремонт участка наружных сетей холодного водоснабжения к зданию бани пос. Красная Долина</t>
  </si>
  <si>
    <t>1. Содержание объектов коммунального хозяйства</t>
  </si>
  <si>
    <t>1.25</t>
  </si>
  <si>
    <t>1.28</t>
  </si>
  <si>
    <t>1.29</t>
  </si>
  <si>
    <t>1.30</t>
  </si>
  <si>
    <t>1.31</t>
  </si>
  <si>
    <t>4.1.1</t>
  </si>
  <si>
    <t>4.1.1.1</t>
  </si>
  <si>
    <t>3.     Содержание объектов коммунального хозяйства</t>
  </si>
  <si>
    <t>3.4</t>
  </si>
  <si>
    <t>3.5</t>
  </si>
  <si>
    <t>Актуализация схемы водоснабжения и водоотведения  МО «Приморское городское поселение» Выборгского района Ленинградской области и актуализация электронной модели схемы водоснабжения и водоотведения в программе ZULU Hydro</t>
  </si>
  <si>
    <t>Замена участка тепловой сети от рынка до дома №3  Выборгское шоссе,  г. Приморск</t>
  </si>
  <si>
    <t>Демонтаж дымовой трубы у здания котельной на твердом топливе г. Приморск, ул. Вокзальная</t>
  </si>
  <si>
    <t>1.32</t>
  </si>
  <si>
    <t xml:space="preserve">  </t>
  </si>
  <si>
    <t>Актуализация схемы газоснабжения МО «Приморское городское поселение»</t>
  </si>
  <si>
    <t>1.33</t>
  </si>
  <si>
    <t>2021-2022</t>
  </si>
  <si>
    <t>2022</t>
  </si>
  <si>
    <t>2017-2022</t>
  </si>
  <si>
    <t>1.34</t>
  </si>
  <si>
    <t>1.35</t>
  </si>
  <si>
    <t>2. Подготовка и утверждение документов территориального планирования поселений</t>
  </si>
  <si>
    <t>2020-2021</t>
  </si>
  <si>
    <t>3. Реконструкция тепловой сети</t>
  </si>
  <si>
    <t>4.      Мероприятия по обеспечению устойчивого функционирования объектов теплоснабжения на территории Ленинградской области</t>
  </si>
  <si>
    <t>4.1.1.2</t>
  </si>
  <si>
    <t>4.1.1.3</t>
  </si>
  <si>
    <t>5. Поддержка развития коммунального хозяйства</t>
  </si>
  <si>
    <t>6. 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</si>
  <si>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6.1</t>
  </si>
  <si>
    <t>6.1.1</t>
  </si>
  <si>
    <t>6.1.1.1</t>
  </si>
  <si>
    <t>6.1.2</t>
  </si>
  <si>
    <t>6.1.3</t>
  </si>
  <si>
    <t>7. Строительство газопровода</t>
  </si>
  <si>
    <t>7.1</t>
  </si>
  <si>
    <t>7.2</t>
  </si>
  <si>
    <t>7.3</t>
  </si>
  <si>
    <t>7.4</t>
  </si>
  <si>
    <t>7.5</t>
  </si>
  <si>
    <t>7.6</t>
  </si>
  <si>
    <t>Разработка проектно-сметной документации  объекта "Реконструкция тепловой сети от котельной до ТК-10 в г. Приморске"</t>
  </si>
  <si>
    <t>Разработка проектно-сметной документации на  техническое перевооружение дымовой трубы у здания  котельной г. Приморск, наб. Юрия Гагарина, д. 5г</t>
  </si>
  <si>
    <t>Техническое перевооружение дымовой трубы у здания котельной г. Приморск, наб. Юрия Гагарина 5г</t>
  </si>
  <si>
    <t>1.12</t>
  </si>
  <si>
    <t>1.26</t>
  </si>
  <si>
    <t>1.27</t>
  </si>
  <si>
    <t>Поверка приборов учета тепловой энергии по адресу: Ленинградская область, Выборгский район, г. Приморск, ул. Школьная 3. 38-А</t>
  </si>
  <si>
    <t>2019-2020</t>
  </si>
  <si>
    <t>Комплекс кадастровых работ по формированию и постановке на государственный кадастровый учет земельных участков под объектами коммунального хозяйства</t>
  </si>
  <si>
    <t>Экспертиза проектно-сметной документации объекта "Реконструкция тепловой сети на участке от котельной до ТК-10 в г. Приморске"</t>
  </si>
  <si>
    <t>2018-2022</t>
  </si>
  <si>
    <t>федеральный бюджет</t>
  </si>
  <si>
    <t>Строительный контроль за строительством внутрипоселкового газопровода в поселках Краснофлотское, Красная Долина</t>
  </si>
  <si>
    <t>Строительство внутрипоселкового газопровода в пос. Краснофлотское, пос. Красная Долина</t>
  </si>
  <si>
    <t>Разработка проектно-сметной документации на строительство внутрипоселкового газопровода в пос. Краснофлотское, пос. Красная Долина</t>
  </si>
  <si>
    <t>Минимизация затрат на теплоснабжение в расчете на каждого потребителя в долгосрочной перспективе</t>
  </si>
  <si>
    <t>Обеспечение населенных пунктов природным газом</t>
  </si>
  <si>
    <t>Снижение потерь коммунальных ресурсов в производственном процессе</t>
  </si>
  <si>
    <t>Повышение качества коммунальных услуг</t>
  </si>
  <si>
    <t>Авторский надзор за строительством внутрипоселкового газопровода в поселках Краснофлотское, Красная Долина</t>
  </si>
  <si>
    <t xml:space="preserve">к муниципальной программе 
«Обеспечение устойчивого функционирования и 
развития коммунальной и инженерной 
инфраструктуры и повышение энергоэффективности 
в МО «Приморское городское поселение»
</t>
  </si>
  <si>
    <t>Ожидаемые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</si>
</sst>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2" fontId="5" fillId="0" borderId="12" xfId="0" applyNumberFormat="1" applyFont="1" applyBorder="1" applyAlignment="1">
      <alignment horizontal="right" vertical="top" wrapText="1"/>
    </xf>
    <xf numFmtId="172" fontId="5" fillId="0" borderId="13" xfId="0" applyNumberFormat="1" applyFont="1" applyBorder="1" applyAlignment="1">
      <alignment horizontal="right" vertical="top" wrapText="1"/>
    </xf>
    <xf numFmtId="172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172" fontId="5" fillId="0" borderId="16" xfId="0" applyNumberFormat="1" applyFont="1" applyBorder="1" applyAlignment="1">
      <alignment vertical="center" wrapText="1"/>
    </xf>
    <xf numFmtId="172" fontId="5" fillId="0" borderId="11" xfId="0" applyNumberFormat="1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" fillId="0" borderId="12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72" fontId="2" fillId="0" borderId="15" xfId="0" applyNumberFormat="1" applyFont="1" applyBorder="1" applyAlignment="1">
      <alignment vertical="top" wrapText="1"/>
    </xf>
    <xf numFmtId="172" fontId="2" fillId="0" borderId="13" xfId="0" applyNumberFormat="1" applyFont="1" applyBorder="1" applyAlignment="1">
      <alignment vertical="top" wrapText="1"/>
    </xf>
    <xf numFmtId="172" fontId="2" fillId="0" borderId="16" xfId="0" applyNumberFormat="1" applyFont="1" applyBorder="1" applyAlignment="1">
      <alignment vertical="top" wrapText="1"/>
    </xf>
    <xf numFmtId="172" fontId="2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172" fontId="5" fillId="0" borderId="16" xfId="0" applyNumberFormat="1" applyFont="1" applyBorder="1" applyAlignment="1">
      <alignment horizontal="right" vertical="top" wrapText="1"/>
    </xf>
    <xf numFmtId="0" fontId="26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2" fontId="5" fillId="0" borderId="17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/>
    </xf>
    <xf numFmtId="172" fontId="2" fillId="0" borderId="12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6" fillId="0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172" fontId="2" fillId="33" borderId="12" xfId="0" applyNumberFormat="1" applyFont="1" applyFill="1" applyBorder="1" applyAlignment="1">
      <alignment horizontal="right" vertical="top" wrapText="1"/>
    </xf>
    <xf numFmtId="172" fontId="5" fillId="0" borderId="14" xfId="0" applyNumberFormat="1" applyFont="1" applyBorder="1" applyAlignment="1">
      <alignment horizontal="right" vertical="top" wrapText="1"/>
    </xf>
    <xf numFmtId="172" fontId="5" fillId="0" borderId="15" xfId="0" applyNumberFormat="1" applyFont="1" applyBorder="1" applyAlignment="1">
      <alignment horizontal="right" vertical="top" wrapText="1"/>
    </xf>
    <xf numFmtId="0" fontId="26" fillId="0" borderId="18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vertical="top" wrapText="1"/>
    </xf>
    <xf numFmtId="172" fontId="5" fillId="0" borderId="18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top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72" fontId="2" fillId="0" borderId="13" xfId="0" applyNumberFormat="1" applyFont="1" applyBorder="1" applyAlignment="1">
      <alignment horizontal="right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2" fontId="2" fillId="0" borderId="12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view="pageBreakPreview" zoomScale="130" zoomScaleSheetLayoutView="130" zoomScalePageLayoutView="0" workbookViewId="0" topLeftCell="A1">
      <selection activeCell="I8" sqref="I8"/>
    </sheetView>
  </sheetViews>
  <sheetFormatPr defaultColWidth="9.140625" defaultRowHeight="15"/>
  <cols>
    <col min="1" max="1" width="5.00390625" style="8" customWidth="1"/>
    <col min="2" max="2" width="21.7109375" style="8" customWidth="1"/>
    <col min="3" max="3" width="14.00390625" style="8" customWidth="1"/>
    <col min="4" max="4" width="8.28125" style="8" customWidth="1"/>
    <col min="5" max="5" width="8.7109375" style="8" customWidth="1"/>
    <col min="6" max="7" width="9.8515625" style="8" customWidth="1"/>
    <col min="8" max="8" width="8.28125" style="8" customWidth="1"/>
    <col min="9" max="9" width="10.00390625" style="8" customWidth="1"/>
    <col min="10" max="10" width="15.421875" style="43" customWidth="1"/>
    <col min="11" max="16384" width="9.140625" style="8" customWidth="1"/>
  </cols>
  <sheetData>
    <row r="1" spans="1:10" ht="15.75">
      <c r="A1" s="111" t="s">
        <v>76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77.25" customHeight="1">
      <c r="A2" s="112" t="s">
        <v>168</v>
      </c>
      <c r="B2" s="111"/>
      <c r="C2" s="111"/>
      <c r="D2" s="111"/>
      <c r="E2" s="111"/>
      <c r="F2" s="111"/>
      <c r="G2" s="111"/>
      <c r="H2" s="111"/>
      <c r="I2" s="111"/>
      <c r="J2" s="111"/>
    </row>
    <row r="3" ht="15.75">
      <c r="A3" s="9"/>
    </row>
    <row r="4" spans="1:10" ht="15.75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50.25" customHeight="1">
      <c r="A5" s="168" t="s">
        <v>1</v>
      </c>
      <c r="B5" s="168"/>
      <c r="C5" s="168"/>
      <c r="D5" s="168"/>
      <c r="E5" s="168"/>
      <c r="F5" s="168"/>
      <c r="G5" s="168"/>
      <c r="H5" s="168"/>
      <c r="I5" s="168"/>
      <c r="J5" s="168"/>
    </row>
    <row r="6" ht="15" customHeight="1">
      <c r="A6" s="10"/>
    </row>
    <row r="7" spans="1:10" s="5" customFormat="1" ht="31.5" customHeight="1">
      <c r="A7" s="134" t="s">
        <v>2</v>
      </c>
      <c r="B7" s="134" t="s">
        <v>3</v>
      </c>
      <c r="C7" s="109" t="s">
        <v>4</v>
      </c>
      <c r="D7" s="134" t="s">
        <v>5</v>
      </c>
      <c r="E7" s="134" t="s">
        <v>6</v>
      </c>
      <c r="F7" s="149" t="s">
        <v>7</v>
      </c>
      <c r="G7" s="150"/>
      <c r="H7" s="150"/>
      <c r="I7" s="151"/>
      <c r="J7" s="109" t="s">
        <v>169</v>
      </c>
    </row>
    <row r="8" spans="1:10" s="5" customFormat="1" ht="27" customHeight="1">
      <c r="A8" s="134"/>
      <c r="B8" s="134"/>
      <c r="C8" s="110"/>
      <c r="D8" s="134"/>
      <c r="E8" s="134"/>
      <c r="F8" s="102" t="s">
        <v>8</v>
      </c>
      <c r="G8" s="102" t="s">
        <v>159</v>
      </c>
      <c r="H8" s="102" t="s">
        <v>9</v>
      </c>
      <c r="I8" s="102" t="s">
        <v>10</v>
      </c>
      <c r="J8" s="110"/>
    </row>
    <row r="9" spans="1:10" s="5" customFormat="1" ht="12.75" customHeight="1">
      <c r="A9" s="135"/>
      <c r="B9" s="137" t="s">
        <v>11</v>
      </c>
      <c r="C9" s="137" t="s">
        <v>12</v>
      </c>
      <c r="D9" s="152" t="s">
        <v>125</v>
      </c>
      <c r="E9" s="38">
        <v>2017</v>
      </c>
      <c r="F9" s="11">
        <f aca="true" t="shared" si="0" ref="F9:F15">SUM(H9:I9)</f>
        <v>99793.59999999999</v>
      </c>
      <c r="G9" s="11"/>
      <c r="H9" s="11">
        <f>SUM(H141+H165)</f>
        <v>8876.5</v>
      </c>
      <c r="I9" s="11">
        <f>SUM(I141+I165)</f>
        <v>90917.09999999999</v>
      </c>
      <c r="J9" s="98"/>
    </row>
    <row r="10" spans="1:10" s="5" customFormat="1" ht="12.75" customHeight="1">
      <c r="A10" s="135"/>
      <c r="B10" s="137"/>
      <c r="C10" s="137"/>
      <c r="D10" s="152"/>
      <c r="E10" s="38">
        <v>2018</v>
      </c>
      <c r="F10" s="12">
        <f t="shared" si="0"/>
        <v>39549.899999999994</v>
      </c>
      <c r="G10" s="12"/>
      <c r="H10" s="12">
        <f>SUM(H18)</f>
        <v>9769</v>
      </c>
      <c r="I10" s="12">
        <f>SUM(I142)</f>
        <v>29780.899999999998</v>
      </c>
      <c r="J10" s="99"/>
    </row>
    <row r="11" spans="1:10" s="5" customFormat="1" ht="12.75" customHeight="1">
      <c r="A11" s="135"/>
      <c r="B11" s="137"/>
      <c r="C11" s="137"/>
      <c r="D11" s="152"/>
      <c r="E11" s="38">
        <v>2019</v>
      </c>
      <c r="F11" s="12">
        <f t="shared" si="0"/>
        <v>5970.000000000001</v>
      </c>
      <c r="G11" s="12"/>
      <c r="H11" s="12"/>
      <c r="I11" s="12">
        <f>SUM(I143+I150)</f>
        <v>5970.000000000001</v>
      </c>
      <c r="J11" s="99"/>
    </row>
    <row r="12" spans="1:10" s="5" customFormat="1" ht="12.75" customHeight="1">
      <c r="A12" s="135"/>
      <c r="B12" s="137"/>
      <c r="C12" s="137"/>
      <c r="D12" s="152"/>
      <c r="E12" s="38">
        <v>2020</v>
      </c>
      <c r="F12" s="12">
        <f t="shared" si="0"/>
        <v>2370</v>
      </c>
      <c r="G12" s="12"/>
      <c r="H12" s="12">
        <f>H20</f>
        <v>200</v>
      </c>
      <c r="I12" s="12">
        <f>SUM(I144)</f>
        <v>2170</v>
      </c>
      <c r="J12" s="99"/>
    </row>
    <row r="13" spans="1:10" s="5" customFormat="1" ht="12.75" customHeight="1">
      <c r="A13" s="136"/>
      <c r="B13" s="138"/>
      <c r="C13" s="138"/>
      <c r="D13" s="129"/>
      <c r="E13" s="38">
        <v>2021</v>
      </c>
      <c r="F13" s="12">
        <f t="shared" si="0"/>
        <v>5898</v>
      </c>
      <c r="G13" s="12"/>
      <c r="H13" s="12">
        <f>H21</f>
        <v>5048</v>
      </c>
      <c r="I13" s="12">
        <f>SUM(I21)</f>
        <v>850</v>
      </c>
      <c r="J13" s="99"/>
    </row>
    <row r="14" spans="1:10" s="5" customFormat="1" ht="12.75" customHeight="1">
      <c r="A14" s="136"/>
      <c r="B14" s="138"/>
      <c r="C14" s="138"/>
      <c r="D14" s="129"/>
      <c r="E14" s="38">
        <v>2022</v>
      </c>
      <c r="F14" s="12">
        <f t="shared" si="0"/>
        <v>11762</v>
      </c>
      <c r="G14" s="12"/>
      <c r="H14" s="12">
        <f>H22</f>
        <v>10512</v>
      </c>
      <c r="I14" s="12">
        <f>SUM(I22)</f>
        <v>1250</v>
      </c>
      <c r="J14" s="99"/>
    </row>
    <row r="15" spans="1:10" s="5" customFormat="1" ht="13.5" customHeight="1">
      <c r="A15" s="136"/>
      <c r="B15" s="138"/>
      <c r="C15" s="138"/>
      <c r="D15" s="129"/>
      <c r="E15" s="38" t="s">
        <v>82</v>
      </c>
      <c r="F15" s="13">
        <f t="shared" si="0"/>
        <v>165343.5</v>
      </c>
      <c r="G15" s="13"/>
      <c r="H15" s="13">
        <f>SUM(H9:H14)</f>
        <v>34405.5</v>
      </c>
      <c r="I15" s="13">
        <f>SUM(I9:I14)</f>
        <v>130937.99999999999</v>
      </c>
      <c r="J15" s="100"/>
    </row>
    <row r="16" spans="1:10" s="5" customFormat="1" ht="27" customHeight="1">
      <c r="A16" s="139" t="s">
        <v>14</v>
      </c>
      <c r="B16" s="140"/>
      <c r="C16" s="140"/>
      <c r="D16" s="140"/>
      <c r="E16" s="140"/>
      <c r="F16" s="140"/>
      <c r="G16" s="140"/>
      <c r="H16" s="140"/>
      <c r="I16" s="141"/>
      <c r="J16" s="101"/>
    </row>
    <row r="17" spans="1:10" s="5" customFormat="1" ht="12.75" customHeight="1">
      <c r="A17" s="118" t="s">
        <v>41</v>
      </c>
      <c r="B17" s="119"/>
      <c r="C17" s="119"/>
      <c r="D17" s="119"/>
      <c r="E17" s="14">
        <v>2017</v>
      </c>
      <c r="F17" s="15">
        <f aca="true" t="shared" si="1" ref="F17:F33">SUM(H17:I17)</f>
        <v>83881.49999999999</v>
      </c>
      <c r="G17" s="15"/>
      <c r="H17" s="16">
        <f>SUM(H23+H112+H127)</f>
        <v>1339</v>
      </c>
      <c r="I17" s="16">
        <f>SUM(I23+I112+I127)</f>
        <v>82542.49999999999</v>
      </c>
      <c r="J17" s="98"/>
    </row>
    <row r="18" spans="1:10" s="5" customFormat="1" ht="12.75" customHeight="1">
      <c r="A18" s="120"/>
      <c r="B18" s="121"/>
      <c r="C18" s="121"/>
      <c r="D18" s="121"/>
      <c r="E18" s="17">
        <v>2018</v>
      </c>
      <c r="F18" s="18">
        <f t="shared" si="1"/>
        <v>39549.899999999994</v>
      </c>
      <c r="G18" s="18"/>
      <c r="H18" s="19">
        <f>SUM(H24+H93+H128)</f>
        <v>9769</v>
      </c>
      <c r="I18" s="19">
        <f>SUM(I24+I93+I108+I128)</f>
        <v>29780.899999999998</v>
      </c>
      <c r="J18" s="99"/>
    </row>
    <row r="19" spans="1:10" s="5" customFormat="1" ht="12.75" customHeight="1">
      <c r="A19" s="120"/>
      <c r="B19" s="121"/>
      <c r="C19" s="121"/>
      <c r="D19" s="121"/>
      <c r="E19" s="17">
        <v>2019</v>
      </c>
      <c r="F19" s="18">
        <f t="shared" si="1"/>
        <v>5784.700000000001</v>
      </c>
      <c r="G19" s="18"/>
      <c r="H19" s="19"/>
      <c r="I19" s="19">
        <f>SUM(I25)</f>
        <v>5784.700000000001</v>
      </c>
      <c r="J19" s="99"/>
    </row>
    <row r="20" spans="1:10" s="5" customFormat="1" ht="12.75" customHeight="1">
      <c r="A20" s="120"/>
      <c r="B20" s="121"/>
      <c r="C20" s="121"/>
      <c r="D20" s="121"/>
      <c r="E20" s="17">
        <v>2020</v>
      </c>
      <c r="F20" s="12">
        <f t="shared" si="1"/>
        <v>2370</v>
      </c>
      <c r="G20" s="12"/>
      <c r="H20" s="12">
        <f>H113</f>
        <v>200</v>
      </c>
      <c r="I20" s="12">
        <f>SUM(I26+I94+I113+I85+I89)</f>
        <v>2170</v>
      </c>
      <c r="J20" s="99"/>
    </row>
    <row r="21" spans="1:10" s="5" customFormat="1" ht="12.75" customHeight="1">
      <c r="A21" s="120"/>
      <c r="B21" s="121"/>
      <c r="C21" s="121"/>
      <c r="D21" s="121"/>
      <c r="E21" s="17">
        <v>2021</v>
      </c>
      <c r="F21" s="12">
        <f t="shared" si="1"/>
        <v>5898</v>
      </c>
      <c r="G21" s="12"/>
      <c r="H21" s="12">
        <f>H114</f>
        <v>5048</v>
      </c>
      <c r="I21" s="12">
        <f>SUM(I27+I114+I129+I86)</f>
        <v>850</v>
      </c>
      <c r="J21" s="99"/>
    </row>
    <row r="22" spans="1:10" s="5" customFormat="1" ht="12.75" customHeight="1">
      <c r="A22" s="122"/>
      <c r="B22" s="123"/>
      <c r="C22" s="123"/>
      <c r="D22" s="123"/>
      <c r="E22" s="20">
        <v>2022</v>
      </c>
      <c r="F22" s="13">
        <f t="shared" si="1"/>
        <v>11762</v>
      </c>
      <c r="G22" s="13"/>
      <c r="H22" s="13">
        <f>H115</f>
        <v>10512</v>
      </c>
      <c r="I22" s="13">
        <f>SUM(I28+I115+I130)</f>
        <v>1250</v>
      </c>
      <c r="J22" s="100"/>
    </row>
    <row r="23" spans="1:10" s="5" customFormat="1" ht="12.75" customHeight="1">
      <c r="A23" s="118" t="s">
        <v>105</v>
      </c>
      <c r="B23" s="119"/>
      <c r="C23" s="119"/>
      <c r="D23" s="155"/>
      <c r="E23" s="14">
        <v>2017</v>
      </c>
      <c r="F23" s="15">
        <f t="shared" si="1"/>
        <v>82239.2</v>
      </c>
      <c r="G23" s="15"/>
      <c r="H23" s="16"/>
      <c r="I23" s="16">
        <f>SUM(I29+I30+I31+I32+I48+I52+I53+I54+I55+I64+I68+I80+I81+I82)</f>
        <v>82239.2</v>
      </c>
      <c r="J23" s="98"/>
    </row>
    <row r="24" spans="1:10" s="5" customFormat="1" ht="12.75" customHeight="1">
      <c r="A24" s="120"/>
      <c r="B24" s="121"/>
      <c r="C24" s="121"/>
      <c r="D24" s="157"/>
      <c r="E24" s="17">
        <v>2018</v>
      </c>
      <c r="F24" s="18">
        <f t="shared" si="1"/>
        <v>9911.599999999999</v>
      </c>
      <c r="G24" s="18"/>
      <c r="H24" s="19"/>
      <c r="I24" s="19">
        <f>I33+I34+I35+I36+I37+I41+I56+I58+I59+I65+I69+I72+I83</f>
        <v>9911.599999999999</v>
      </c>
      <c r="J24" s="99"/>
    </row>
    <row r="25" spans="1:10" s="5" customFormat="1" ht="12.75" customHeight="1">
      <c r="A25" s="120"/>
      <c r="B25" s="121"/>
      <c r="C25" s="121"/>
      <c r="D25" s="157"/>
      <c r="E25" s="17">
        <v>2019</v>
      </c>
      <c r="F25" s="18">
        <f t="shared" si="1"/>
        <v>5784.700000000001</v>
      </c>
      <c r="G25" s="18"/>
      <c r="H25" s="19"/>
      <c r="I25" s="19">
        <f>SUM(I38+I39+I40+I60+I61+I42+I63+I66+I70+I73+I76+I46+I50+I49)</f>
        <v>5784.700000000001</v>
      </c>
      <c r="J25" s="99"/>
    </row>
    <row r="26" spans="1:10" s="5" customFormat="1" ht="12.75" customHeight="1">
      <c r="A26" s="120"/>
      <c r="B26" s="121"/>
      <c r="C26" s="121"/>
      <c r="D26" s="157"/>
      <c r="E26" s="17">
        <v>2020</v>
      </c>
      <c r="F26" s="18">
        <f t="shared" si="1"/>
        <v>1000.9</v>
      </c>
      <c r="G26" s="18"/>
      <c r="H26" s="19"/>
      <c r="I26" s="19">
        <f>SUM(I43+I47+I51+I62+I67+I71+I74+I84)</f>
        <v>1000.9</v>
      </c>
      <c r="J26" s="99"/>
    </row>
    <row r="27" spans="1:10" s="5" customFormat="1" ht="12.75" customHeight="1">
      <c r="A27" s="120"/>
      <c r="B27" s="121"/>
      <c r="C27" s="121"/>
      <c r="D27" s="157"/>
      <c r="E27" s="17">
        <v>2021</v>
      </c>
      <c r="F27" s="18">
        <f t="shared" si="1"/>
        <v>150</v>
      </c>
      <c r="G27" s="18"/>
      <c r="H27" s="19"/>
      <c r="I27" s="19">
        <f>SUM(I44)</f>
        <v>150</v>
      </c>
      <c r="J27" s="99"/>
    </row>
    <row r="28" spans="1:10" s="5" customFormat="1" ht="12.75" customHeight="1">
      <c r="A28" s="122"/>
      <c r="B28" s="123"/>
      <c r="C28" s="123"/>
      <c r="D28" s="156"/>
      <c r="E28" s="20">
        <v>2022</v>
      </c>
      <c r="F28" s="32">
        <f t="shared" si="1"/>
        <v>150</v>
      </c>
      <c r="G28" s="32"/>
      <c r="H28" s="33"/>
      <c r="I28" s="33">
        <f>SUM(I45)</f>
        <v>150</v>
      </c>
      <c r="J28" s="100"/>
    </row>
    <row r="29" spans="1:10" s="5" customFormat="1" ht="33.75" customHeight="1">
      <c r="A29" s="1" t="s">
        <v>38</v>
      </c>
      <c r="B29" s="2" t="s">
        <v>69</v>
      </c>
      <c r="C29" s="2" t="s">
        <v>12</v>
      </c>
      <c r="D29" s="3">
        <v>2017</v>
      </c>
      <c r="E29" s="23">
        <v>2017</v>
      </c>
      <c r="F29" s="24">
        <f t="shared" si="1"/>
        <v>1830.5</v>
      </c>
      <c r="G29" s="24"/>
      <c r="H29" s="24"/>
      <c r="I29" s="24">
        <v>1830.5</v>
      </c>
      <c r="J29" s="109" t="s">
        <v>163</v>
      </c>
    </row>
    <row r="30" spans="1:10" s="5" customFormat="1" ht="34.5" customHeight="1">
      <c r="A30" s="1" t="s">
        <v>39</v>
      </c>
      <c r="B30" s="2" t="s">
        <v>16</v>
      </c>
      <c r="C30" s="2" t="s">
        <v>12</v>
      </c>
      <c r="D30" s="3">
        <v>2017</v>
      </c>
      <c r="E30" s="23">
        <v>2017</v>
      </c>
      <c r="F30" s="24">
        <f t="shared" si="1"/>
        <v>1139.4</v>
      </c>
      <c r="G30" s="24"/>
      <c r="H30" s="24"/>
      <c r="I30" s="24">
        <v>1139.4</v>
      </c>
      <c r="J30" s="115"/>
    </row>
    <row r="31" spans="1:10" s="5" customFormat="1" ht="34.5" customHeight="1">
      <c r="A31" s="1" t="s">
        <v>43</v>
      </c>
      <c r="B31" s="2" t="s">
        <v>23</v>
      </c>
      <c r="C31" s="2" t="s">
        <v>12</v>
      </c>
      <c r="D31" s="3">
        <v>2017</v>
      </c>
      <c r="E31" s="3">
        <v>2017</v>
      </c>
      <c r="F31" s="4">
        <f t="shared" si="1"/>
        <v>99.2</v>
      </c>
      <c r="G31" s="4"/>
      <c r="H31" s="4"/>
      <c r="I31" s="4">
        <v>99.2</v>
      </c>
      <c r="J31" s="115"/>
    </row>
    <row r="32" spans="1:10" s="5" customFormat="1" ht="11.25">
      <c r="A32" s="153" t="s">
        <v>44</v>
      </c>
      <c r="B32" s="126" t="s">
        <v>22</v>
      </c>
      <c r="C32" s="126" t="s">
        <v>12</v>
      </c>
      <c r="D32" s="147" t="s">
        <v>54</v>
      </c>
      <c r="E32" s="23">
        <v>2017</v>
      </c>
      <c r="F32" s="24">
        <f t="shared" si="1"/>
        <v>822.2</v>
      </c>
      <c r="G32" s="24"/>
      <c r="H32" s="24"/>
      <c r="I32" s="24">
        <v>822.2</v>
      </c>
      <c r="J32" s="115"/>
    </row>
    <row r="33" spans="1:10" s="5" customFormat="1" ht="22.5" customHeight="1">
      <c r="A33" s="125"/>
      <c r="B33" s="128"/>
      <c r="C33" s="128"/>
      <c r="D33" s="148"/>
      <c r="E33" s="6">
        <v>2018</v>
      </c>
      <c r="F33" s="7">
        <f t="shared" si="1"/>
        <v>822.2</v>
      </c>
      <c r="G33" s="7"/>
      <c r="H33" s="7"/>
      <c r="I33" s="7">
        <v>822.2</v>
      </c>
      <c r="J33" s="115"/>
    </row>
    <row r="34" spans="1:10" s="5" customFormat="1" ht="34.5" customHeight="1">
      <c r="A34" s="1" t="s">
        <v>47</v>
      </c>
      <c r="B34" s="2" t="s">
        <v>55</v>
      </c>
      <c r="C34" s="2" t="s">
        <v>12</v>
      </c>
      <c r="D34" s="3">
        <v>2018</v>
      </c>
      <c r="E34" s="3">
        <v>2018</v>
      </c>
      <c r="F34" s="24">
        <f>I34</f>
        <v>408.5</v>
      </c>
      <c r="G34" s="24"/>
      <c r="H34" s="24"/>
      <c r="I34" s="4">
        <v>408.5</v>
      </c>
      <c r="J34" s="115"/>
    </row>
    <row r="35" spans="1:12" s="5" customFormat="1" ht="37.5" customHeight="1">
      <c r="A35" s="1" t="s">
        <v>60</v>
      </c>
      <c r="B35" s="2" t="s">
        <v>77</v>
      </c>
      <c r="C35" s="2" t="s">
        <v>12</v>
      </c>
      <c r="D35" s="3">
        <v>2018</v>
      </c>
      <c r="E35" s="3">
        <v>2018</v>
      </c>
      <c r="F35" s="24">
        <f>I35</f>
        <v>527.2</v>
      </c>
      <c r="G35" s="24"/>
      <c r="H35" s="24"/>
      <c r="I35" s="4">
        <f>668.4-141.2</f>
        <v>527.2</v>
      </c>
      <c r="J35" s="115"/>
      <c r="L35" s="34"/>
    </row>
    <row r="36" spans="1:10" s="5" customFormat="1" ht="36" customHeight="1">
      <c r="A36" s="1" t="s">
        <v>61</v>
      </c>
      <c r="B36" s="2" t="s">
        <v>57</v>
      </c>
      <c r="C36" s="2" t="s">
        <v>12</v>
      </c>
      <c r="D36" s="3">
        <v>2018</v>
      </c>
      <c r="E36" s="3">
        <v>2018</v>
      </c>
      <c r="F36" s="24">
        <f>I36</f>
        <v>420.6</v>
      </c>
      <c r="G36" s="24"/>
      <c r="H36" s="24"/>
      <c r="I36" s="4">
        <f>707.2-286.6</f>
        <v>420.6</v>
      </c>
      <c r="J36" s="115"/>
    </row>
    <row r="37" spans="1:10" s="5" customFormat="1" ht="36" customHeight="1">
      <c r="A37" s="1" t="s">
        <v>62</v>
      </c>
      <c r="B37" s="25" t="s">
        <v>79</v>
      </c>
      <c r="C37" s="25" t="s">
        <v>12</v>
      </c>
      <c r="D37" s="23">
        <v>2018</v>
      </c>
      <c r="E37" s="23">
        <v>2018</v>
      </c>
      <c r="F37" s="24">
        <f>SUM(H37:I37)</f>
        <v>960.1</v>
      </c>
      <c r="G37" s="24"/>
      <c r="H37" s="35"/>
      <c r="I37" s="4">
        <f>1013-52.9</f>
        <v>960.1</v>
      </c>
      <c r="J37" s="115"/>
    </row>
    <row r="38" spans="1:10" s="5" customFormat="1" ht="36" customHeight="1">
      <c r="A38" s="1" t="s">
        <v>63</v>
      </c>
      <c r="B38" s="25" t="s">
        <v>89</v>
      </c>
      <c r="C38" s="25" t="s">
        <v>12</v>
      </c>
      <c r="D38" s="23">
        <v>2019</v>
      </c>
      <c r="E38" s="23">
        <v>2019</v>
      </c>
      <c r="F38" s="24">
        <f>SUM(H38:I38)</f>
        <v>1870.6</v>
      </c>
      <c r="G38" s="24"/>
      <c r="H38" s="35"/>
      <c r="I38" s="24">
        <f>1880-9.4</f>
        <v>1870.6</v>
      </c>
      <c r="J38" s="115"/>
    </row>
    <row r="39" spans="1:10" s="5" customFormat="1" ht="36" customHeight="1">
      <c r="A39" s="1" t="s">
        <v>64</v>
      </c>
      <c r="B39" s="2" t="s">
        <v>88</v>
      </c>
      <c r="C39" s="2" t="s">
        <v>12</v>
      </c>
      <c r="D39" s="3">
        <v>2019</v>
      </c>
      <c r="E39" s="3">
        <v>2019</v>
      </c>
      <c r="F39" s="4">
        <f>I39</f>
        <v>1741.7</v>
      </c>
      <c r="G39" s="4"/>
      <c r="H39" s="37"/>
      <c r="I39" s="4">
        <f>1100+494.9+146.8</f>
        <v>1741.7</v>
      </c>
      <c r="J39" s="115"/>
    </row>
    <row r="40" spans="1:10" s="5" customFormat="1" ht="51.75" customHeight="1">
      <c r="A40" s="1" t="s">
        <v>65</v>
      </c>
      <c r="B40" s="2" t="s">
        <v>117</v>
      </c>
      <c r="C40" s="2" t="s">
        <v>12</v>
      </c>
      <c r="D40" s="3">
        <v>2019</v>
      </c>
      <c r="E40" s="3">
        <v>2019</v>
      </c>
      <c r="F40" s="4">
        <f>I40</f>
        <v>1238.7</v>
      </c>
      <c r="G40" s="4"/>
      <c r="H40" s="37"/>
      <c r="I40" s="4">
        <v>1238.7</v>
      </c>
      <c r="J40" s="110"/>
    </row>
    <row r="41" spans="1:10" s="5" customFormat="1" ht="12" customHeight="1">
      <c r="A41" s="154" t="s">
        <v>151</v>
      </c>
      <c r="B41" s="137" t="s">
        <v>24</v>
      </c>
      <c r="C41" s="137" t="s">
        <v>12</v>
      </c>
      <c r="D41" s="152" t="s">
        <v>158</v>
      </c>
      <c r="E41" s="23">
        <v>2018</v>
      </c>
      <c r="F41" s="24">
        <f aca="true" t="shared" si="2" ref="F41:F55">SUM(H41:I41)</f>
        <v>120</v>
      </c>
      <c r="G41" s="24"/>
      <c r="H41" s="24"/>
      <c r="I41" s="24">
        <v>120</v>
      </c>
      <c r="J41" s="109" t="s">
        <v>164</v>
      </c>
    </row>
    <row r="42" spans="1:10" s="5" customFormat="1" ht="12" customHeight="1">
      <c r="A42" s="154"/>
      <c r="B42" s="137"/>
      <c r="C42" s="137"/>
      <c r="D42" s="152"/>
      <c r="E42" s="21">
        <v>2019</v>
      </c>
      <c r="F42" s="22">
        <f t="shared" si="2"/>
        <v>107.1</v>
      </c>
      <c r="G42" s="22"/>
      <c r="H42" s="22"/>
      <c r="I42" s="22">
        <v>107.1</v>
      </c>
      <c r="J42" s="115"/>
    </row>
    <row r="43" spans="1:10" s="5" customFormat="1" ht="12" customHeight="1">
      <c r="A43" s="154"/>
      <c r="B43" s="137"/>
      <c r="C43" s="137"/>
      <c r="D43" s="152"/>
      <c r="E43" s="21">
        <v>2020</v>
      </c>
      <c r="F43" s="22">
        <f t="shared" si="2"/>
        <v>150</v>
      </c>
      <c r="G43" s="22"/>
      <c r="H43" s="22"/>
      <c r="I43" s="22">
        <v>150</v>
      </c>
      <c r="J43" s="115"/>
    </row>
    <row r="44" spans="1:10" s="5" customFormat="1" ht="12" customHeight="1">
      <c r="A44" s="154"/>
      <c r="B44" s="137"/>
      <c r="C44" s="137"/>
      <c r="D44" s="152"/>
      <c r="E44" s="21">
        <v>2021</v>
      </c>
      <c r="F44" s="22">
        <f t="shared" si="2"/>
        <v>150</v>
      </c>
      <c r="G44" s="22"/>
      <c r="H44" s="22"/>
      <c r="I44" s="22">
        <v>150</v>
      </c>
      <c r="J44" s="115"/>
    </row>
    <row r="45" spans="1:10" s="5" customFormat="1" ht="12" customHeight="1">
      <c r="A45" s="154"/>
      <c r="B45" s="137"/>
      <c r="C45" s="137"/>
      <c r="D45" s="152"/>
      <c r="E45" s="6">
        <v>2022</v>
      </c>
      <c r="F45" s="7">
        <f t="shared" si="2"/>
        <v>150</v>
      </c>
      <c r="G45" s="7"/>
      <c r="H45" s="7"/>
      <c r="I45" s="7">
        <v>150</v>
      </c>
      <c r="J45" s="110"/>
    </row>
    <row r="46" spans="1:10" s="5" customFormat="1" ht="12" customHeight="1">
      <c r="A46" s="153" t="s">
        <v>66</v>
      </c>
      <c r="B46" s="126" t="s">
        <v>154</v>
      </c>
      <c r="C46" s="126" t="s">
        <v>12</v>
      </c>
      <c r="D46" s="129" t="s">
        <v>155</v>
      </c>
      <c r="E46" s="23">
        <v>2019</v>
      </c>
      <c r="F46" s="24">
        <f t="shared" si="2"/>
        <v>25.4</v>
      </c>
      <c r="G46" s="24"/>
      <c r="H46" s="24"/>
      <c r="I46" s="24">
        <v>25.4</v>
      </c>
      <c r="J46" s="109" t="s">
        <v>165</v>
      </c>
    </row>
    <row r="47" spans="1:10" s="5" customFormat="1" ht="60.75" customHeight="1">
      <c r="A47" s="125"/>
      <c r="B47" s="128"/>
      <c r="C47" s="128"/>
      <c r="D47" s="131"/>
      <c r="E47" s="6">
        <v>2020</v>
      </c>
      <c r="F47" s="7">
        <f t="shared" si="2"/>
        <v>25.4</v>
      </c>
      <c r="G47" s="7"/>
      <c r="H47" s="7"/>
      <c r="I47" s="7">
        <v>25.4</v>
      </c>
      <c r="J47" s="110"/>
    </row>
    <row r="48" spans="1:10" s="5" customFormat="1" ht="12" customHeight="1">
      <c r="A48" s="153" t="s">
        <v>67</v>
      </c>
      <c r="B48" s="126" t="s">
        <v>25</v>
      </c>
      <c r="C48" s="126" t="s">
        <v>12</v>
      </c>
      <c r="D48" s="129" t="s">
        <v>86</v>
      </c>
      <c r="E48" s="23">
        <v>2017</v>
      </c>
      <c r="F48" s="24">
        <f t="shared" si="2"/>
        <v>124</v>
      </c>
      <c r="G48" s="24"/>
      <c r="H48" s="24"/>
      <c r="I48" s="24">
        <v>124</v>
      </c>
      <c r="J48" s="109" t="s">
        <v>166</v>
      </c>
    </row>
    <row r="49" spans="1:10" s="5" customFormat="1" ht="23.25" customHeight="1">
      <c r="A49" s="125"/>
      <c r="B49" s="128"/>
      <c r="C49" s="128"/>
      <c r="D49" s="131"/>
      <c r="E49" s="6">
        <v>2019</v>
      </c>
      <c r="F49" s="7">
        <f t="shared" si="2"/>
        <v>230</v>
      </c>
      <c r="G49" s="7"/>
      <c r="H49" s="7"/>
      <c r="I49" s="7">
        <v>230</v>
      </c>
      <c r="J49" s="110"/>
    </row>
    <row r="50" spans="1:10" s="5" customFormat="1" ht="12" customHeight="1">
      <c r="A50" s="153" t="s">
        <v>97</v>
      </c>
      <c r="B50" s="126" t="s">
        <v>121</v>
      </c>
      <c r="C50" s="126" t="s">
        <v>12</v>
      </c>
      <c r="D50" s="129" t="s">
        <v>155</v>
      </c>
      <c r="E50" s="23">
        <v>2019</v>
      </c>
      <c r="F50" s="24">
        <f t="shared" si="2"/>
        <v>100.7</v>
      </c>
      <c r="G50" s="24"/>
      <c r="H50" s="24"/>
      <c r="I50" s="24">
        <v>100.7</v>
      </c>
      <c r="J50" s="109" t="s">
        <v>164</v>
      </c>
    </row>
    <row r="51" spans="1:10" s="5" customFormat="1" ht="38.25" customHeight="1">
      <c r="A51" s="125"/>
      <c r="B51" s="128"/>
      <c r="C51" s="128"/>
      <c r="D51" s="131"/>
      <c r="E51" s="6">
        <v>2020</v>
      </c>
      <c r="F51" s="7">
        <f t="shared" si="2"/>
        <v>100.7</v>
      </c>
      <c r="G51" s="7"/>
      <c r="H51" s="7"/>
      <c r="I51" s="7">
        <v>100.7</v>
      </c>
      <c r="J51" s="110"/>
    </row>
    <row r="52" spans="1:10" s="5" customFormat="1" ht="50.25" customHeight="1">
      <c r="A52" s="1" t="s">
        <v>72</v>
      </c>
      <c r="B52" s="2" t="s">
        <v>49</v>
      </c>
      <c r="C52" s="2" t="s">
        <v>12</v>
      </c>
      <c r="D52" s="3">
        <v>2017</v>
      </c>
      <c r="E52" s="3">
        <v>2017</v>
      </c>
      <c r="F52" s="4">
        <f t="shared" si="2"/>
        <v>73.9</v>
      </c>
      <c r="G52" s="4"/>
      <c r="H52" s="4"/>
      <c r="I52" s="4">
        <v>73.9</v>
      </c>
      <c r="J52" s="109" t="s">
        <v>163</v>
      </c>
    </row>
    <row r="53" spans="1:10" s="5" customFormat="1" ht="35.25" customHeight="1">
      <c r="A53" s="1" t="s">
        <v>73</v>
      </c>
      <c r="B53" s="2" t="s">
        <v>50</v>
      </c>
      <c r="C53" s="2" t="s">
        <v>12</v>
      </c>
      <c r="D53" s="3">
        <v>2017</v>
      </c>
      <c r="E53" s="3">
        <v>2017</v>
      </c>
      <c r="F53" s="4">
        <f t="shared" si="2"/>
        <v>100</v>
      </c>
      <c r="G53" s="4"/>
      <c r="H53" s="4"/>
      <c r="I53" s="4">
        <v>100</v>
      </c>
      <c r="J53" s="115"/>
    </row>
    <row r="54" spans="1:10" s="5" customFormat="1" ht="51.75" customHeight="1">
      <c r="A54" s="1" t="s">
        <v>74</v>
      </c>
      <c r="B54" s="2" t="s">
        <v>51</v>
      </c>
      <c r="C54" s="2" t="s">
        <v>12</v>
      </c>
      <c r="D54" s="3">
        <v>2017</v>
      </c>
      <c r="E54" s="3">
        <v>2017</v>
      </c>
      <c r="F54" s="4">
        <f t="shared" si="2"/>
        <v>90.6</v>
      </c>
      <c r="G54" s="4"/>
      <c r="H54" s="4"/>
      <c r="I54" s="4">
        <v>90.6</v>
      </c>
      <c r="J54" s="115"/>
    </row>
    <row r="55" spans="1:10" s="5" customFormat="1" ht="59.25" customHeight="1">
      <c r="A55" s="1" t="s">
        <v>75</v>
      </c>
      <c r="B55" s="2" t="s">
        <v>53</v>
      </c>
      <c r="C55" s="2" t="s">
        <v>12</v>
      </c>
      <c r="D55" s="3">
        <v>2017</v>
      </c>
      <c r="E55" s="3">
        <v>2017</v>
      </c>
      <c r="F55" s="4">
        <f t="shared" si="2"/>
        <v>85.5</v>
      </c>
      <c r="G55" s="4"/>
      <c r="H55" s="4"/>
      <c r="I55" s="4">
        <v>85.5</v>
      </c>
      <c r="J55" s="115"/>
    </row>
    <row r="56" spans="1:10" s="5" customFormat="1" ht="11.25">
      <c r="A56" s="153" t="s">
        <v>90</v>
      </c>
      <c r="B56" s="137" t="s">
        <v>94</v>
      </c>
      <c r="C56" s="137" t="s">
        <v>12</v>
      </c>
      <c r="D56" s="152">
        <v>2018</v>
      </c>
      <c r="E56" s="23">
        <v>2018</v>
      </c>
      <c r="F56" s="24">
        <f>I56</f>
        <v>620</v>
      </c>
      <c r="G56" s="24"/>
      <c r="H56" s="24"/>
      <c r="I56" s="24">
        <v>620</v>
      </c>
      <c r="J56" s="115"/>
    </row>
    <row r="57" spans="1:10" s="5" customFormat="1" ht="22.5" customHeight="1">
      <c r="A57" s="125"/>
      <c r="B57" s="137"/>
      <c r="C57" s="137"/>
      <c r="D57" s="152"/>
      <c r="E57" s="6"/>
      <c r="F57" s="54"/>
      <c r="G57" s="54"/>
      <c r="H57" s="54"/>
      <c r="I57" s="54"/>
      <c r="J57" s="110"/>
    </row>
    <row r="58" spans="1:10" s="5" customFormat="1" ht="119.25" customHeight="1">
      <c r="A58" s="1" t="s">
        <v>91</v>
      </c>
      <c r="B58" s="2" t="s">
        <v>58</v>
      </c>
      <c r="C58" s="2" t="s">
        <v>12</v>
      </c>
      <c r="D58" s="3">
        <v>2018</v>
      </c>
      <c r="E58" s="3">
        <v>2018</v>
      </c>
      <c r="F58" s="4">
        <f aca="true" t="shared" si="3" ref="F58:F63">I58</f>
        <v>192.1</v>
      </c>
      <c r="G58" s="4"/>
      <c r="H58" s="4"/>
      <c r="I58" s="4">
        <f>225-32.9</f>
        <v>192.1</v>
      </c>
      <c r="J58" s="102" t="s">
        <v>164</v>
      </c>
    </row>
    <row r="59" spans="1:10" s="5" customFormat="1" ht="73.5" customHeight="1">
      <c r="A59" s="1" t="s">
        <v>92</v>
      </c>
      <c r="B59" s="2" t="s">
        <v>80</v>
      </c>
      <c r="C59" s="2" t="s">
        <v>12</v>
      </c>
      <c r="D59" s="3">
        <v>2018</v>
      </c>
      <c r="E59" s="3">
        <v>2018</v>
      </c>
      <c r="F59" s="4">
        <f t="shared" si="3"/>
        <v>85</v>
      </c>
      <c r="G59" s="4"/>
      <c r="H59" s="4"/>
      <c r="I59" s="4">
        <v>85</v>
      </c>
      <c r="J59" s="109" t="s">
        <v>165</v>
      </c>
    </row>
    <row r="60" spans="1:10" s="88" customFormat="1" ht="48.75" customHeight="1">
      <c r="A60" s="83" t="s">
        <v>93</v>
      </c>
      <c r="B60" s="84" t="s">
        <v>118</v>
      </c>
      <c r="C60" s="84" t="s">
        <v>12</v>
      </c>
      <c r="D60" s="85">
        <v>2019</v>
      </c>
      <c r="E60" s="85">
        <v>2019</v>
      </c>
      <c r="F60" s="86">
        <f t="shared" si="3"/>
        <v>170</v>
      </c>
      <c r="G60" s="86"/>
      <c r="H60" s="87"/>
      <c r="I60" s="86">
        <v>170</v>
      </c>
      <c r="J60" s="110"/>
    </row>
    <row r="61" spans="1:10" s="81" customFormat="1" ht="84" customHeight="1">
      <c r="A61" s="78" t="s">
        <v>95</v>
      </c>
      <c r="B61" s="89" t="s">
        <v>156</v>
      </c>
      <c r="C61" s="25" t="s">
        <v>12</v>
      </c>
      <c r="D61" s="79">
        <v>2019</v>
      </c>
      <c r="E61" s="79">
        <v>2019</v>
      </c>
      <c r="F61" s="82">
        <f>I61</f>
        <v>81</v>
      </c>
      <c r="G61" s="82"/>
      <c r="H61" s="80"/>
      <c r="I61" s="90">
        <v>81</v>
      </c>
      <c r="J61" s="109" t="s">
        <v>163</v>
      </c>
    </row>
    <row r="62" spans="1:10" s="5" customFormat="1" ht="75" customHeight="1">
      <c r="A62" s="46" t="s">
        <v>106</v>
      </c>
      <c r="B62" s="25" t="s">
        <v>149</v>
      </c>
      <c r="C62" s="25" t="s">
        <v>12</v>
      </c>
      <c r="D62" s="23">
        <v>2020</v>
      </c>
      <c r="E62" s="23">
        <v>2020</v>
      </c>
      <c r="F62" s="82">
        <f>I62</f>
        <v>480.2</v>
      </c>
      <c r="G62" s="82"/>
      <c r="H62" s="59"/>
      <c r="I62" s="82">
        <f>200+280.2</f>
        <v>480.2</v>
      </c>
      <c r="J62" s="115"/>
    </row>
    <row r="63" spans="1:12" s="5" customFormat="1" ht="61.5" customHeight="1">
      <c r="A63" s="1" t="s">
        <v>152</v>
      </c>
      <c r="B63" s="2" t="s">
        <v>98</v>
      </c>
      <c r="C63" s="2" t="s">
        <v>12</v>
      </c>
      <c r="D63" s="3">
        <v>2019</v>
      </c>
      <c r="E63" s="3">
        <v>2019</v>
      </c>
      <c r="F63" s="4">
        <f t="shared" si="3"/>
        <v>94</v>
      </c>
      <c r="G63" s="4"/>
      <c r="H63" s="4"/>
      <c r="I63" s="4">
        <v>94</v>
      </c>
      <c r="J63" s="110"/>
      <c r="L63" s="5" t="s">
        <v>120</v>
      </c>
    </row>
    <row r="64" spans="1:10" s="5" customFormat="1" ht="11.25" customHeight="1">
      <c r="A64" s="153" t="s">
        <v>153</v>
      </c>
      <c r="B64" s="137" t="s">
        <v>59</v>
      </c>
      <c r="C64" s="137" t="s">
        <v>12</v>
      </c>
      <c r="D64" s="152" t="s">
        <v>18</v>
      </c>
      <c r="E64" s="23">
        <v>2017</v>
      </c>
      <c r="F64" s="24">
        <f>SUM(H64:I64)</f>
        <v>72.8</v>
      </c>
      <c r="G64" s="24"/>
      <c r="H64" s="24"/>
      <c r="I64" s="24">
        <v>72.8</v>
      </c>
      <c r="J64" s="109" t="s">
        <v>163</v>
      </c>
    </row>
    <row r="65" spans="1:10" s="5" customFormat="1" ht="11.25">
      <c r="A65" s="124"/>
      <c r="B65" s="137"/>
      <c r="C65" s="137"/>
      <c r="D65" s="152"/>
      <c r="E65" s="21">
        <v>2018</v>
      </c>
      <c r="F65" s="22">
        <f>SUM(H65:I65)</f>
        <v>84.9</v>
      </c>
      <c r="G65" s="22"/>
      <c r="H65" s="22"/>
      <c r="I65" s="22">
        <f>95.9-11</f>
        <v>84.9</v>
      </c>
      <c r="J65" s="115"/>
    </row>
    <row r="66" spans="1:10" s="5" customFormat="1" ht="11.25">
      <c r="A66" s="124"/>
      <c r="B66" s="137"/>
      <c r="C66" s="137"/>
      <c r="D66" s="152"/>
      <c r="E66" s="21">
        <v>2019</v>
      </c>
      <c r="F66" s="22">
        <f>SUM(H66:I66)</f>
        <v>31.799999999999997</v>
      </c>
      <c r="G66" s="22"/>
      <c r="H66" s="22"/>
      <c r="I66" s="22">
        <f>70-38.2</f>
        <v>31.799999999999997</v>
      </c>
      <c r="J66" s="115"/>
    </row>
    <row r="67" spans="1:10" s="5" customFormat="1" ht="27.75" customHeight="1">
      <c r="A67" s="124"/>
      <c r="B67" s="137"/>
      <c r="C67" s="137"/>
      <c r="D67" s="152"/>
      <c r="E67" s="21">
        <v>2020</v>
      </c>
      <c r="F67" s="22">
        <f>I67</f>
        <v>56.8</v>
      </c>
      <c r="G67" s="22"/>
      <c r="H67" s="22"/>
      <c r="I67" s="22">
        <f>70-13.2</f>
        <v>56.8</v>
      </c>
      <c r="J67" s="115"/>
    </row>
    <row r="68" spans="1:10" s="5" customFormat="1" ht="11.25">
      <c r="A68" s="153" t="s">
        <v>107</v>
      </c>
      <c r="B68" s="137" t="s">
        <v>19</v>
      </c>
      <c r="C68" s="137" t="s">
        <v>12</v>
      </c>
      <c r="D68" s="129" t="s">
        <v>13</v>
      </c>
      <c r="E68" s="23">
        <v>2017</v>
      </c>
      <c r="F68" s="24">
        <f aca="true" t="shared" si="4" ref="F68:F74">SUM(H68:I68)</f>
        <v>38.7</v>
      </c>
      <c r="G68" s="24"/>
      <c r="H68" s="24"/>
      <c r="I68" s="24">
        <v>38.7</v>
      </c>
      <c r="J68" s="115"/>
    </row>
    <row r="69" spans="1:10" s="5" customFormat="1" ht="11.25">
      <c r="A69" s="124"/>
      <c r="B69" s="137"/>
      <c r="C69" s="137"/>
      <c r="D69" s="130"/>
      <c r="E69" s="21">
        <v>2018</v>
      </c>
      <c r="F69" s="22">
        <f t="shared" si="4"/>
        <v>261</v>
      </c>
      <c r="G69" s="22"/>
      <c r="H69" s="22"/>
      <c r="I69" s="22">
        <f>250+11</f>
        <v>261</v>
      </c>
      <c r="J69" s="115"/>
    </row>
    <row r="70" spans="1:10" s="5" customFormat="1" ht="11.25">
      <c r="A70" s="124"/>
      <c r="B70" s="137"/>
      <c r="C70" s="137"/>
      <c r="D70" s="130"/>
      <c r="E70" s="21">
        <v>2019</v>
      </c>
      <c r="F70" s="22">
        <f t="shared" si="4"/>
        <v>19.1</v>
      </c>
      <c r="G70" s="22"/>
      <c r="H70" s="22"/>
      <c r="I70" s="22">
        <f>50-30.9</f>
        <v>19.1</v>
      </c>
      <c r="J70" s="115"/>
    </row>
    <row r="71" spans="1:10" s="5" customFormat="1" ht="27" customHeight="1">
      <c r="A71" s="124"/>
      <c r="B71" s="137"/>
      <c r="C71" s="137"/>
      <c r="D71" s="130"/>
      <c r="E71" s="21">
        <v>2020</v>
      </c>
      <c r="F71" s="22">
        <f t="shared" si="4"/>
        <v>44.1</v>
      </c>
      <c r="G71" s="22"/>
      <c r="H71" s="22"/>
      <c r="I71" s="22">
        <f>50-5.9</f>
        <v>44.1</v>
      </c>
      <c r="J71" s="115"/>
    </row>
    <row r="72" spans="1:10" s="5" customFormat="1" ht="12" customHeight="1">
      <c r="A72" s="154" t="s">
        <v>108</v>
      </c>
      <c r="B72" s="137" t="s">
        <v>84</v>
      </c>
      <c r="C72" s="137" t="s">
        <v>12</v>
      </c>
      <c r="D72" s="152" t="s">
        <v>15</v>
      </c>
      <c r="E72" s="23">
        <v>2018</v>
      </c>
      <c r="F72" s="24">
        <f t="shared" si="4"/>
        <v>90</v>
      </c>
      <c r="G72" s="24"/>
      <c r="H72" s="24"/>
      <c r="I72" s="24">
        <v>90</v>
      </c>
      <c r="J72" s="115"/>
    </row>
    <row r="73" spans="1:10" s="5" customFormat="1" ht="12" customHeight="1">
      <c r="A73" s="154"/>
      <c r="B73" s="137"/>
      <c r="C73" s="137"/>
      <c r="D73" s="152"/>
      <c r="E73" s="21">
        <v>2019</v>
      </c>
      <c r="F73" s="22">
        <f t="shared" si="4"/>
        <v>44.6</v>
      </c>
      <c r="G73" s="22"/>
      <c r="H73" s="22"/>
      <c r="I73" s="22">
        <v>44.6</v>
      </c>
      <c r="J73" s="115"/>
    </row>
    <row r="74" spans="1:10" s="5" customFormat="1" ht="12" customHeight="1">
      <c r="A74" s="154"/>
      <c r="B74" s="137"/>
      <c r="C74" s="137"/>
      <c r="D74" s="152"/>
      <c r="E74" s="21">
        <v>2020</v>
      </c>
      <c r="F74" s="22">
        <f t="shared" si="4"/>
        <v>93.7</v>
      </c>
      <c r="G74" s="22"/>
      <c r="H74" s="22"/>
      <c r="I74" s="22">
        <f>100-25.4+13.2+5.9</f>
        <v>93.7</v>
      </c>
      <c r="J74" s="115"/>
    </row>
    <row r="75" spans="1:10" s="5" customFormat="1" ht="27" customHeight="1">
      <c r="A75" s="154"/>
      <c r="B75" s="137"/>
      <c r="C75" s="137"/>
      <c r="D75" s="152"/>
      <c r="E75" s="6"/>
      <c r="F75" s="7"/>
      <c r="G75" s="7"/>
      <c r="H75" s="7"/>
      <c r="I75" s="7"/>
      <c r="J75" s="115"/>
    </row>
    <row r="76" spans="1:10" s="5" customFormat="1" ht="12" customHeight="1">
      <c r="A76" s="154" t="s">
        <v>109</v>
      </c>
      <c r="B76" s="137" t="s">
        <v>70</v>
      </c>
      <c r="C76" s="137" t="s">
        <v>12</v>
      </c>
      <c r="D76" s="152">
        <v>2019</v>
      </c>
      <c r="E76" s="23">
        <v>2019</v>
      </c>
      <c r="F76" s="24">
        <f>SUM(H76:I76)</f>
        <v>30</v>
      </c>
      <c r="G76" s="24"/>
      <c r="H76" s="24"/>
      <c r="I76" s="24">
        <v>30</v>
      </c>
      <c r="J76" s="115"/>
    </row>
    <row r="77" spans="1:10" s="5" customFormat="1" ht="12" customHeight="1">
      <c r="A77" s="154"/>
      <c r="B77" s="137"/>
      <c r="C77" s="137"/>
      <c r="D77" s="152"/>
      <c r="E77" s="21"/>
      <c r="F77" s="22"/>
      <c r="G77" s="22"/>
      <c r="H77" s="22"/>
      <c r="I77" s="22"/>
      <c r="J77" s="115"/>
    </row>
    <row r="78" spans="1:10" s="5" customFormat="1" ht="12" customHeight="1">
      <c r="A78" s="154"/>
      <c r="B78" s="137"/>
      <c r="C78" s="137"/>
      <c r="D78" s="152"/>
      <c r="E78" s="21"/>
      <c r="F78" s="22"/>
      <c r="G78" s="22"/>
      <c r="H78" s="22"/>
      <c r="I78" s="22"/>
      <c r="J78" s="115"/>
    </row>
    <row r="79" spans="1:10" s="5" customFormat="1" ht="25.5" customHeight="1">
      <c r="A79" s="154"/>
      <c r="B79" s="137"/>
      <c r="C79" s="137"/>
      <c r="D79" s="152"/>
      <c r="E79" s="6"/>
      <c r="F79" s="7"/>
      <c r="G79" s="7"/>
      <c r="H79" s="7"/>
      <c r="I79" s="7"/>
      <c r="J79" s="115"/>
    </row>
    <row r="80" spans="1:10" s="5" customFormat="1" ht="219" customHeight="1">
      <c r="A80" s="1" t="s">
        <v>110</v>
      </c>
      <c r="B80" s="25" t="s">
        <v>45</v>
      </c>
      <c r="C80" s="25" t="s">
        <v>12</v>
      </c>
      <c r="D80" s="23">
        <v>2017</v>
      </c>
      <c r="E80" s="23">
        <v>2017</v>
      </c>
      <c r="F80" s="58">
        <f aca="true" t="shared" si="5" ref="F80:F85">SUM(H80:I80)</f>
        <v>76000</v>
      </c>
      <c r="G80" s="58"/>
      <c r="H80" s="35"/>
      <c r="I80" s="58">
        <v>76000</v>
      </c>
      <c r="J80" s="110"/>
    </row>
    <row r="81" spans="1:10" s="5" customFormat="1" ht="34.5" customHeight="1">
      <c r="A81" s="1" t="s">
        <v>119</v>
      </c>
      <c r="B81" s="2" t="s">
        <v>20</v>
      </c>
      <c r="C81" s="2" t="s">
        <v>12</v>
      </c>
      <c r="D81" s="3">
        <v>2017</v>
      </c>
      <c r="E81" s="3">
        <v>2017</v>
      </c>
      <c r="F81" s="4">
        <f t="shared" si="5"/>
        <v>26</v>
      </c>
      <c r="G81" s="4"/>
      <c r="H81" s="4"/>
      <c r="I81" s="4">
        <v>26</v>
      </c>
      <c r="J81" s="109" t="s">
        <v>166</v>
      </c>
    </row>
    <row r="82" spans="1:10" s="5" customFormat="1" ht="33.75" customHeight="1">
      <c r="A82" s="1" t="s">
        <v>122</v>
      </c>
      <c r="B82" s="2" t="s">
        <v>21</v>
      </c>
      <c r="C82" s="2" t="s">
        <v>12</v>
      </c>
      <c r="D82" s="3">
        <v>2017</v>
      </c>
      <c r="E82" s="3">
        <v>2017</v>
      </c>
      <c r="F82" s="4">
        <f t="shared" si="5"/>
        <v>1736.4</v>
      </c>
      <c r="G82" s="4"/>
      <c r="H82" s="4"/>
      <c r="I82" s="4">
        <v>1736.4</v>
      </c>
      <c r="J82" s="110"/>
    </row>
    <row r="83" spans="1:10" s="5" customFormat="1" ht="48" customHeight="1">
      <c r="A83" s="1" t="s">
        <v>126</v>
      </c>
      <c r="B83" s="2" t="s">
        <v>78</v>
      </c>
      <c r="C83" s="2" t="s">
        <v>12</v>
      </c>
      <c r="D83" s="3">
        <v>2018</v>
      </c>
      <c r="E83" s="3">
        <v>2018</v>
      </c>
      <c r="F83" s="36">
        <f t="shared" si="5"/>
        <v>5320</v>
      </c>
      <c r="G83" s="36"/>
      <c r="H83" s="37"/>
      <c r="I83" s="36">
        <v>5320</v>
      </c>
      <c r="J83" s="109" t="s">
        <v>163</v>
      </c>
    </row>
    <row r="84" spans="1:10" s="5" customFormat="1" ht="52.5" customHeight="1">
      <c r="A84" s="1" t="s">
        <v>127</v>
      </c>
      <c r="B84" s="2" t="s">
        <v>150</v>
      </c>
      <c r="C84" s="2" t="s">
        <v>12</v>
      </c>
      <c r="D84" s="3">
        <v>2020</v>
      </c>
      <c r="E84" s="3">
        <v>2020</v>
      </c>
      <c r="F84" s="36">
        <f t="shared" si="5"/>
        <v>50</v>
      </c>
      <c r="G84" s="36"/>
      <c r="H84" s="37"/>
      <c r="I84" s="36">
        <v>50</v>
      </c>
      <c r="J84" s="110"/>
    </row>
    <row r="85" spans="1:10" s="5" customFormat="1" ht="15.75" customHeight="1">
      <c r="A85" s="118" t="s">
        <v>128</v>
      </c>
      <c r="B85" s="119"/>
      <c r="C85" s="119"/>
      <c r="D85" s="155"/>
      <c r="E85" s="71">
        <v>2020</v>
      </c>
      <c r="F85" s="72">
        <f t="shared" si="5"/>
        <v>100</v>
      </c>
      <c r="G85" s="72"/>
      <c r="H85" s="73"/>
      <c r="I85" s="74">
        <v>100</v>
      </c>
      <c r="J85" s="104"/>
    </row>
    <row r="86" spans="1:10" s="5" customFormat="1" ht="14.25" customHeight="1">
      <c r="A86" s="120"/>
      <c r="B86" s="121"/>
      <c r="C86" s="121"/>
      <c r="D86" s="157"/>
      <c r="E86" s="75">
        <v>2021</v>
      </c>
      <c r="F86" s="76">
        <v>100</v>
      </c>
      <c r="G86" s="95"/>
      <c r="H86" s="69"/>
      <c r="I86" s="70">
        <v>100</v>
      </c>
      <c r="J86" s="105"/>
    </row>
    <row r="87" spans="1:10" s="5" customFormat="1" ht="15.75" customHeight="1">
      <c r="A87" s="153" t="s">
        <v>46</v>
      </c>
      <c r="B87" s="126" t="s">
        <v>70</v>
      </c>
      <c r="C87" s="129" t="s">
        <v>12</v>
      </c>
      <c r="D87" s="23" t="s">
        <v>129</v>
      </c>
      <c r="E87" s="23">
        <v>2020</v>
      </c>
      <c r="F87" s="58">
        <v>100</v>
      </c>
      <c r="G87" s="58"/>
      <c r="H87" s="35"/>
      <c r="I87" s="58">
        <v>100</v>
      </c>
      <c r="J87" s="109" t="s">
        <v>163</v>
      </c>
    </row>
    <row r="88" spans="1:10" s="5" customFormat="1" ht="56.25" customHeight="1">
      <c r="A88" s="125"/>
      <c r="B88" s="128"/>
      <c r="C88" s="131"/>
      <c r="D88" s="6"/>
      <c r="E88" s="6">
        <v>2021</v>
      </c>
      <c r="F88" s="66">
        <v>100</v>
      </c>
      <c r="G88" s="66"/>
      <c r="H88" s="65"/>
      <c r="I88" s="66">
        <v>100</v>
      </c>
      <c r="J88" s="110"/>
    </row>
    <row r="89" spans="1:10" s="5" customFormat="1" ht="14.25" customHeight="1">
      <c r="A89" s="118" t="s">
        <v>130</v>
      </c>
      <c r="B89" s="119"/>
      <c r="C89" s="119"/>
      <c r="D89" s="155"/>
      <c r="E89" s="47">
        <v>2020</v>
      </c>
      <c r="F89" s="68">
        <f>I89</f>
        <v>1049.3</v>
      </c>
      <c r="G89" s="68"/>
      <c r="H89" s="69"/>
      <c r="I89" s="70">
        <f>SUM(I91+I92)</f>
        <v>1049.3</v>
      </c>
      <c r="J89" s="104"/>
    </row>
    <row r="90" spans="1:10" s="5" customFormat="1" ht="15" customHeight="1">
      <c r="A90" s="120"/>
      <c r="B90" s="121"/>
      <c r="C90" s="121"/>
      <c r="D90" s="157"/>
      <c r="E90" s="21"/>
      <c r="F90" s="67"/>
      <c r="G90" s="67"/>
      <c r="H90" s="63"/>
      <c r="I90" s="64"/>
      <c r="J90" s="105"/>
    </row>
    <row r="91" spans="1:10" s="5" customFormat="1" ht="62.25" customHeight="1">
      <c r="A91" s="1" t="s">
        <v>40</v>
      </c>
      <c r="B91" s="60" t="s">
        <v>157</v>
      </c>
      <c r="C91" s="2" t="s">
        <v>12</v>
      </c>
      <c r="D91" s="61">
        <v>2020</v>
      </c>
      <c r="E91" s="23">
        <v>2020</v>
      </c>
      <c r="F91" s="62">
        <v>50</v>
      </c>
      <c r="G91" s="62"/>
      <c r="H91" s="35"/>
      <c r="I91" s="58">
        <v>50</v>
      </c>
      <c r="J91" s="109" t="s">
        <v>163</v>
      </c>
    </row>
    <row r="92" spans="1:10" s="5" customFormat="1" ht="60" customHeight="1">
      <c r="A92" s="1" t="s">
        <v>102</v>
      </c>
      <c r="B92" s="2" t="s">
        <v>148</v>
      </c>
      <c r="C92" s="2" t="s">
        <v>12</v>
      </c>
      <c r="D92" s="3">
        <v>2020</v>
      </c>
      <c r="E92" s="3">
        <v>2020</v>
      </c>
      <c r="F92" s="4">
        <f>I92</f>
        <v>999.3</v>
      </c>
      <c r="G92" s="4"/>
      <c r="H92" s="4"/>
      <c r="I92" s="4">
        <f>100+899.3</f>
        <v>999.3</v>
      </c>
      <c r="J92" s="110"/>
    </row>
    <row r="93" spans="1:10" s="5" customFormat="1" ht="11.25">
      <c r="A93" s="118" t="s">
        <v>131</v>
      </c>
      <c r="B93" s="119"/>
      <c r="C93" s="119"/>
      <c r="D93" s="155"/>
      <c r="E93" s="14">
        <v>2018</v>
      </c>
      <c r="F93" s="15">
        <f>SUM(H93:I93)</f>
        <v>11569</v>
      </c>
      <c r="G93" s="15"/>
      <c r="H93" s="16">
        <f>SUM(H97)</f>
        <v>9769</v>
      </c>
      <c r="I93" s="16">
        <f>SUM(I97)</f>
        <v>1800</v>
      </c>
      <c r="J93" s="98"/>
    </row>
    <row r="94" spans="1:10" s="5" customFormat="1" ht="11.25">
      <c r="A94" s="120"/>
      <c r="B94" s="121"/>
      <c r="C94" s="121"/>
      <c r="D94" s="157"/>
      <c r="E94" s="17"/>
      <c r="F94" s="18"/>
      <c r="G94" s="18"/>
      <c r="H94" s="19"/>
      <c r="I94" s="19"/>
      <c r="J94" s="99"/>
    </row>
    <row r="95" spans="1:10" s="5" customFormat="1" ht="5.25" customHeight="1">
      <c r="A95" s="120"/>
      <c r="B95" s="121"/>
      <c r="C95" s="121"/>
      <c r="D95" s="157"/>
      <c r="E95" s="17"/>
      <c r="F95" s="18"/>
      <c r="G95" s="18"/>
      <c r="H95" s="19"/>
      <c r="I95" s="19"/>
      <c r="J95" s="99"/>
    </row>
    <row r="96" spans="1:10" s="5" customFormat="1" ht="5.25" customHeight="1">
      <c r="A96" s="122"/>
      <c r="B96" s="123"/>
      <c r="C96" s="123"/>
      <c r="D96" s="156"/>
      <c r="E96" s="20"/>
      <c r="F96" s="32"/>
      <c r="G96" s="32"/>
      <c r="H96" s="33"/>
      <c r="I96" s="33"/>
      <c r="J96" s="100"/>
    </row>
    <row r="97" spans="1:10" s="5" customFormat="1" ht="11.25" customHeight="1">
      <c r="A97" s="153" t="s">
        <v>81</v>
      </c>
      <c r="B97" s="158" t="s">
        <v>68</v>
      </c>
      <c r="C97" s="138"/>
      <c r="D97" s="129">
        <v>2018</v>
      </c>
      <c r="E97" s="23">
        <v>2018</v>
      </c>
      <c r="F97" s="24">
        <f>SUM(H97:I97)</f>
        <v>11569</v>
      </c>
      <c r="G97" s="24"/>
      <c r="H97" s="24">
        <f>SUM(H101)</f>
        <v>9769</v>
      </c>
      <c r="I97" s="24">
        <f>SUM(I101)</f>
        <v>1800</v>
      </c>
      <c r="J97" s="98"/>
    </row>
    <row r="98" spans="1:10" s="5" customFormat="1" ht="11.25" customHeight="1">
      <c r="A98" s="124"/>
      <c r="B98" s="142"/>
      <c r="C98" s="144"/>
      <c r="D98" s="130"/>
      <c r="E98" s="21"/>
      <c r="F98" s="39"/>
      <c r="G98" s="39"/>
      <c r="H98" s="40"/>
      <c r="I98" s="40"/>
      <c r="J98" s="99"/>
    </row>
    <row r="99" spans="1:10" s="5" customFormat="1" ht="11.25" customHeight="1">
      <c r="A99" s="124"/>
      <c r="B99" s="142"/>
      <c r="C99" s="144"/>
      <c r="D99" s="130"/>
      <c r="E99" s="21"/>
      <c r="F99" s="39"/>
      <c r="G99" s="39"/>
      <c r="H99" s="40"/>
      <c r="I99" s="40"/>
      <c r="J99" s="99"/>
    </row>
    <row r="100" spans="1:10" s="5" customFormat="1" ht="102.75" customHeight="1">
      <c r="A100" s="125"/>
      <c r="B100" s="143"/>
      <c r="C100" s="145"/>
      <c r="D100" s="131"/>
      <c r="E100" s="6"/>
      <c r="F100" s="41"/>
      <c r="G100" s="41"/>
      <c r="H100" s="42"/>
      <c r="I100" s="42"/>
      <c r="J100" s="100"/>
    </row>
    <row r="101" spans="1:10" s="5" customFormat="1" ht="11.25">
      <c r="A101" s="153" t="s">
        <v>111</v>
      </c>
      <c r="B101" s="158" t="s">
        <v>71</v>
      </c>
      <c r="C101" s="138"/>
      <c r="D101" s="129">
        <v>2018</v>
      </c>
      <c r="E101" s="23">
        <v>2018</v>
      </c>
      <c r="F101" s="24">
        <f>I101+H101</f>
        <v>11569</v>
      </c>
      <c r="G101" s="24"/>
      <c r="H101" s="24">
        <f>SUM(H105+H106+H107)</f>
        <v>9769</v>
      </c>
      <c r="I101" s="24">
        <f>I105+I106+I107</f>
        <v>1800</v>
      </c>
      <c r="J101" s="98"/>
    </row>
    <row r="102" spans="1:10" s="5" customFormat="1" ht="11.25">
      <c r="A102" s="124"/>
      <c r="B102" s="142"/>
      <c r="C102" s="144"/>
      <c r="D102" s="130"/>
      <c r="E102" s="21"/>
      <c r="F102" s="39"/>
      <c r="G102" s="39"/>
      <c r="H102" s="40"/>
      <c r="I102" s="40"/>
      <c r="J102" s="99"/>
    </row>
    <row r="103" spans="1:10" s="5" customFormat="1" ht="11.25">
      <c r="A103" s="124"/>
      <c r="B103" s="142"/>
      <c r="C103" s="144"/>
      <c r="D103" s="130"/>
      <c r="E103" s="21"/>
      <c r="F103" s="39"/>
      <c r="G103" s="39"/>
      <c r="H103" s="40"/>
      <c r="I103" s="40"/>
      <c r="J103" s="99"/>
    </row>
    <row r="104" spans="1:10" s="5" customFormat="1" ht="163.5" customHeight="1">
      <c r="A104" s="125"/>
      <c r="B104" s="143"/>
      <c r="C104" s="145"/>
      <c r="D104" s="131"/>
      <c r="E104" s="6"/>
      <c r="F104" s="41"/>
      <c r="G104" s="41"/>
      <c r="H104" s="42"/>
      <c r="I104" s="42"/>
      <c r="J104" s="100"/>
    </row>
    <row r="105" spans="1:10" s="5" customFormat="1" ht="48.75" customHeight="1">
      <c r="A105" s="1" t="s">
        <v>112</v>
      </c>
      <c r="B105" s="2" t="s">
        <v>56</v>
      </c>
      <c r="C105" s="2" t="s">
        <v>12</v>
      </c>
      <c r="D105" s="3">
        <v>2018</v>
      </c>
      <c r="E105" s="3">
        <v>2018</v>
      </c>
      <c r="F105" s="4">
        <f>I105+H105</f>
        <v>7222</v>
      </c>
      <c r="G105" s="4"/>
      <c r="H105" s="4">
        <v>6022</v>
      </c>
      <c r="I105" s="4">
        <v>1200</v>
      </c>
      <c r="J105" s="109" t="s">
        <v>163</v>
      </c>
    </row>
    <row r="106" spans="1:10" s="5" customFormat="1" ht="46.5" customHeight="1">
      <c r="A106" s="1" t="s">
        <v>132</v>
      </c>
      <c r="B106" s="2" t="s">
        <v>87</v>
      </c>
      <c r="C106" s="2" t="s">
        <v>12</v>
      </c>
      <c r="D106" s="3">
        <v>2018</v>
      </c>
      <c r="E106" s="3">
        <v>2018</v>
      </c>
      <c r="F106" s="4">
        <f>I106+H106</f>
        <v>2623</v>
      </c>
      <c r="G106" s="4"/>
      <c r="H106" s="4">
        <v>2223</v>
      </c>
      <c r="I106" s="4">
        <v>400</v>
      </c>
      <c r="J106" s="115"/>
    </row>
    <row r="107" spans="1:10" s="5" customFormat="1" ht="45.75" customHeight="1">
      <c r="A107" s="1" t="s">
        <v>133</v>
      </c>
      <c r="B107" s="2" t="s">
        <v>17</v>
      </c>
      <c r="C107" s="2" t="s">
        <v>12</v>
      </c>
      <c r="D107" s="3">
        <v>2018</v>
      </c>
      <c r="E107" s="3">
        <v>2018</v>
      </c>
      <c r="F107" s="4">
        <f>SUM(H107:I107)</f>
        <v>1724</v>
      </c>
      <c r="G107" s="4"/>
      <c r="H107" s="4">
        <v>1524</v>
      </c>
      <c r="I107" s="4">
        <v>200</v>
      </c>
      <c r="J107" s="110"/>
    </row>
    <row r="108" spans="1:10" s="5" customFormat="1" ht="11.25" customHeight="1">
      <c r="A108" s="118" t="s">
        <v>134</v>
      </c>
      <c r="B108" s="119"/>
      <c r="C108" s="119"/>
      <c r="D108" s="155"/>
      <c r="E108" s="14">
        <v>2018</v>
      </c>
      <c r="F108" s="15">
        <f>SUM(H108:I108)</f>
        <v>18000</v>
      </c>
      <c r="G108" s="96"/>
      <c r="H108" s="93"/>
      <c r="I108" s="16">
        <f>SUM(I110)</f>
        <v>18000</v>
      </c>
      <c r="J108" s="98"/>
    </row>
    <row r="109" spans="1:10" s="5" customFormat="1" ht="5.25" customHeight="1">
      <c r="A109" s="122"/>
      <c r="B109" s="123"/>
      <c r="C109" s="123"/>
      <c r="D109" s="156"/>
      <c r="E109" s="20"/>
      <c r="F109" s="32"/>
      <c r="G109" s="32"/>
      <c r="H109" s="33"/>
      <c r="I109" s="33"/>
      <c r="J109" s="100"/>
    </row>
    <row r="110" spans="1:10" s="5" customFormat="1" ht="12.75" customHeight="1">
      <c r="A110" s="153" t="s">
        <v>85</v>
      </c>
      <c r="B110" s="126" t="s">
        <v>45</v>
      </c>
      <c r="C110" s="126" t="s">
        <v>12</v>
      </c>
      <c r="D110" s="129">
        <v>2018</v>
      </c>
      <c r="E110" s="23">
        <v>2018</v>
      </c>
      <c r="F110" s="24">
        <v>18000</v>
      </c>
      <c r="G110" s="24"/>
      <c r="H110" s="24"/>
      <c r="I110" s="24">
        <v>18000</v>
      </c>
      <c r="J110" s="98"/>
    </row>
    <row r="111" spans="1:10" s="5" customFormat="1" ht="207" customHeight="1">
      <c r="A111" s="125"/>
      <c r="B111" s="128"/>
      <c r="C111" s="128"/>
      <c r="D111" s="131"/>
      <c r="E111" s="6"/>
      <c r="F111" s="7"/>
      <c r="G111" s="7"/>
      <c r="H111" s="7"/>
      <c r="I111" s="7"/>
      <c r="J111" s="106" t="s">
        <v>163</v>
      </c>
    </row>
    <row r="112" spans="1:10" s="5" customFormat="1" ht="12" customHeight="1">
      <c r="A112" s="118" t="s">
        <v>135</v>
      </c>
      <c r="B112" s="119"/>
      <c r="C112" s="119"/>
      <c r="D112" s="155"/>
      <c r="E112" s="14">
        <v>2017</v>
      </c>
      <c r="F112" s="15">
        <f>SUM(H112:I112)</f>
        <v>1488.9</v>
      </c>
      <c r="G112" s="15"/>
      <c r="H112" s="16">
        <f>SUM(H116)</f>
        <v>1339</v>
      </c>
      <c r="I112" s="16">
        <f>SUM(I116)</f>
        <v>149.89999999999998</v>
      </c>
      <c r="J112" s="98"/>
    </row>
    <row r="113" spans="1:10" s="5" customFormat="1" ht="12" customHeight="1">
      <c r="A113" s="120"/>
      <c r="B113" s="121"/>
      <c r="C113" s="121"/>
      <c r="D113" s="157"/>
      <c r="E113" s="17">
        <v>2020</v>
      </c>
      <c r="F113" s="18">
        <f>I113+H113</f>
        <v>219.8</v>
      </c>
      <c r="G113" s="18"/>
      <c r="H113" s="19">
        <f>H122</f>
        <v>200</v>
      </c>
      <c r="I113" s="19">
        <f>I122</f>
        <v>19.80000000000001</v>
      </c>
      <c r="J113" s="99"/>
    </row>
    <row r="114" spans="1:10" s="5" customFormat="1" ht="12" customHeight="1">
      <c r="A114" s="120"/>
      <c r="B114" s="121"/>
      <c r="C114" s="121"/>
      <c r="D114" s="157"/>
      <c r="E114" s="17">
        <v>2021</v>
      </c>
      <c r="F114" s="18">
        <f>I114+H114</f>
        <v>5548.6</v>
      </c>
      <c r="G114" s="18"/>
      <c r="H114" s="19">
        <f>H123</f>
        <v>5048</v>
      </c>
      <c r="I114" s="19">
        <f>I123</f>
        <v>500.6</v>
      </c>
      <c r="J114" s="99"/>
    </row>
    <row r="115" spans="1:10" s="5" customFormat="1" ht="12" customHeight="1">
      <c r="A115" s="122"/>
      <c r="B115" s="123"/>
      <c r="C115" s="123"/>
      <c r="D115" s="156"/>
      <c r="E115" s="20">
        <v>2022</v>
      </c>
      <c r="F115" s="32">
        <f>I115+H115</f>
        <v>11553.2</v>
      </c>
      <c r="G115" s="32"/>
      <c r="H115" s="33">
        <f>H125</f>
        <v>10512</v>
      </c>
      <c r="I115" s="33">
        <f>I125</f>
        <v>1041.2</v>
      </c>
      <c r="J115" s="100"/>
    </row>
    <row r="116" spans="1:10" s="5" customFormat="1" ht="11.25" customHeight="1">
      <c r="A116" s="124" t="s">
        <v>136</v>
      </c>
      <c r="B116" s="142" t="s">
        <v>96</v>
      </c>
      <c r="C116" s="144"/>
      <c r="D116" s="130" t="s">
        <v>125</v>
      </c>
      <c r="E116" s="21">
        <v>2017</v>
      </c>
      <c r="F116" s="22">
        <f>SUM(H116:I116)</f>
        <v>1488.9</v>
      </c>
      <c r="G116" s="22"/>
      <c r="H116" s="22">
        <f>SUM(H120)</f>
        <v>1339</v>
      </c>
      <c r="I116" s="22">
        <f>SUM(I120)</f>
        <v>149.89999999999998</v>
      </c>
      <c r="J116" s="98"/>
    </row>
    <row r="117" spans="1:10" s="5" customFormat="1" ht="11.25" customHeight="1">
      <c r="A117" s="124"/>
      <c r="B117" s="142"/>
      <c r="C117" s="144"/>
      <c r="D117" s="130"/>
      <c r="E117" s="21">
        <v>2020</v>
      </c>
      <c r="F117" s="39">
        <f>I117</f>
        <v>19.80000000000001</v>
      </c>
      <c r="G117" s="39"/>
      <c r="H117" s="40">
        <f>H122</f>
        <v>200</v>
      </c>
      <c r="I117" s="40">
        <f>I122</f>
        <v>19.80000000000001</v>
      </c>
      <c r="J117" s="99"/>
    </row>
    <row r="118" spans="1:10" s="5" customFormat="1" ht="11.25" customHeight="1">
      <c r="A118" s="124"/>
      <c r="B118" s="142"/>
      <c r="C118" s="144"/>
      <c r="D118" s="130"/>
      <c r="E118" s="21">
        <v>2021</v>
      </c>
      <c r="F118" s="39">
        <f>I118+H118</f>
        <v>5548.6</v>
      </c>
      <c r="G118" s="39"/>
      <c r="H118" s="40">
        <f>H123</f>
        <v>5048</v>
      </c>
      <c r="I118" s="40">
        <f>I123</f>
        <v>500.6</v>
      </c>
      <c r="J118" s="99"/>
    </row>
    <row r="119" spans="1:10" s="5" customFormat="1" ht="139.5" customHeight="1">
      <c r="A119" s="125"/>
      <c r="B119" s="143"/>
      <c r="C119" s="145"/>
      <c r="D119" s="131"/>
      <c r="E119" s="6">
        <v>2022</v>
      </c>
      <c r="F119" s="41">
        <f>I119+H119</f>
        <v>11553.2</v>
      </c>
      <c r="G119" s="41"/>
      <c r="H119" s="42">
        <f>H125</f>
        <v>10512</v>
      </c>
      <c r="I119" s="42">
        <f>I125</f>
        <v>1041.2</v>
      </c>
      <c r="J119" s="100"/>
    </row>
    <row r="120" spans="1:10" s="5" customFormat="1" ht="84.75" customHeight="1">
      <c r="A120" s="1" t="s">
        <v>137</v>
      </c>
      <c r="B120" s="2" t="s">
        <v>28</v>
      </c>
      <c r="C120" s="2" t="s">
        <v>12</v>
      </c>
      <c r="D120" s="3">
        <v>2017</v>
      </c>
      <c r="E120" s="3">
        <v>2017</v>
      </c>
      <c r="F120" s="4">
        <f>SUM(F121)</f>
        <v>1488.9</v>
      </c>
      <c r="G120" s="4"/>
      <c r="H120" s="4">
        <f>SUM(H121)</f>
        <v>1339</v>
      </c>
      <c r="I120" s="4">
        <f>SUM(I121)</f>
        <v>149.89999999999998</v>
      </c>
      <c r="J120" s="109" t="s">
        <v>164</v>
      </c>
    </row>
    <row r="121" spans="1:10" s="5" customFormat="1" ht="129.75" customHeight="1">
      <c r="A121" s="1" t="s">
        <v>138</v>
      </c>
      <c r="B121" s="2" t="s">
        <v>29</v>
      </c>
      <c r="C121" s="2" t="s">
        <v>12</v>
      </c>
      <c r="D121" s="3">
        <v>2017</v>
      </c>
      <c r="E121" s="23">
        <v>2017</v>
      </c>
      <c r="F121" s="48">
        <f>SUM(H121:I121)</f>
        <v>1488.9</v>
      </c>
      <c r="G121" s="48"/>
      <c r="H121" s="48">
        <v>1339</v>
      </c>
      <c r="I121" s="48">
        <f>191.1-41.2</f>
        <v>149.89999999999998</v>
      </c>
      <c r="J121" s="115"/>
    </row>
    <row r="122" spans="1:10" s="5" customFormat="1" ht="15" customHeight="1">
      <c r="A122" s="97" t="s">
        <v>139</v>
      </c>
      <c r="B122" s="126" t="s">
        <v>162</v>
      </c>
      <c r="C122" s="129" t="s">
        <v>12</v>
      </c>
      <c r="D122" s="129" t="s">
        <v>129</v>
      </c>
      <c r="E122" s="94">
        <v>2020</v>
      </c>
      <c r="F122" s="48">
        <f>I122+H122</f>
        <v>219.8</v>
      </c>
      <c r="G122" s="48"/>
      <c r="H122" s="48">
        <v>200</v>
      </c>
      <c r="I122" s="48">
        <f>300-280.2</f>
        <v>19.80000000000001</v>
      </c>
      <c r="J122" s="115"/>
    </row>
    <row r="123" spans="1:10" s="5" customFormat="1" ht="17.25" customHeight="1">
      <c r="A123" s="124"/>
      <c r="B123" s="127"/>
      <c r="C123" s="130"/>
      <c r="D123" s="130"/>
      <c r="E123" s="130">
        <v>2021</v>
      </c>
      <c r="F123" s="113">
        <f>G123+H123+I123</f>
        <v>5548.6</v>
      </c>
      <c r="G123" s="132"/>
      <c r="H123" s="113">
        <v>5048</v>
      </c>
      <c r="I123" s="113">
        <f>500+0.6</f>
        <v>500.6</v>
      </c>
      <c r="J123" s="115"/>
    </row>
    <row r="124" spans="1:10" s="5" customFormat="1" ht="51" customHeight="1">
      <c r="A124" s="125"/>
      <c r="B124" s="128"/>
      <c r="C124" s="131"/>
      <c r="D124" s="131"/>
      <c r="E124" s="131"/>
      <c r="F124" s="114"/>
      <c r="G124" s="133"/>
      <c r="H124" s="114"/>
      <c r="I124" s="114"/>
      <c r="J124" s="115"/>
    </row>
    <row r="125" spans="1:10" s="5" customFormat="1" ht="18" customHeight="1">
      <c r="A125" s="165" t="s">
        <v>140</v>
      </c>
      <c r="B125" s="126" t="s">
        <v>161</v>
      </c>
      <c r="C125" s="126" t="s">
        <v>12</v>
      </c>
      <c r="D125" s="167">
        <v>2022</v>
      </c>
      <c r="E125" s="23">
        <v>2022</v>
      </c>
      <c r="F125" s="170">
        <f>I125+H125</f>
        <v>11553.2</v>
      </c>
      <c r="G125" s="171"/>
      <c r="H125" s="171">
        <v>10512</v>
      </c>
      <c r="I125" s="170">
        <f>1000+41.2</f>
        <v>1041.2</v>
      </c>
      <c r="J125" s="115"/>
    </row>
    <row r="126" spans="1:10" s="5" customFormat="1" ht="57.75" customHeight="1">
      <c r="A126" s="166"/>
      <c r="B126" s="128"/>
      <c r="C126" s="128"/>
      <c r="D126" s="148"/>
      <c r="E126" s="6"/>
      <c r="F126" s="114"/>
      <c r="G126" s="133"/>
      <c r="H126" s="133"/>
      <c r="I126" s="114"/>
      <c r="J126" s="115"/>
    </row>
    <row r="127" spans="1:10" s="5" customFormat="1" ht="15" customHeight="1">
      <c r="A127" s="118" t="s">
        <v>141</v>
      </c>
      <c r="B127" s="119"/>
      <c r="C127" s="119"/>
      <c r="D127" s="155"/>
      <c r="E127" s="14">
        <v>2017</v>
      </c>
      <c r="F127" s="15">
        <f>SUM(H127:I127)</f>
        <v>153.4</v>
      </c>
      <c r="G127" s="15"/>
      <c r="H127" s="16"/>
      <c r="I127" s="19">
        <f>SUM(I131+I132+I133+I135)</f>
        <v>153.4</v>
      </c>
      <c r="J127" s="98"/>
    </row>
    <row r="128" spans="1:10" s="5" customFormat="1" ht="15" customHeight="1">
      <c r="A128" s="120"/>
      <c r="B128" s="121"/>
      <c r="C128" s="121"/>
      <c r="D128" s="157"/>
      <c r="E128" s="17">
        <v>2018</v>
      </c>
      <c r="F128" s="18">
        <f>SUM(H128:I128)</f>
        <v>69.3</v>
      </c>
      <c r="G128" s="18"/>
      <c r="H128" s="19"/>
      <c r="I128" s="19">
        <f>SUM(I134+I136)</f>
        <v>69.3</v>
      </c>
      <c r="J128" s="99"/>
    </row>
    <row r="129" spans="1:10" s="5" customFormat="1" ht="15" customHeight="1">
      <c r="A129" s="120"/>
      <c r="B129" s="121"/>
      <c r="C129" s="121"/>
      <c r="D129" s="157"/>
      <c r="E129" s="17">
        <v>2021</v>
      </c>
      <c r="F129" s="18">
        <f>I129</f>
        <v>99.4</v>
      </c>
      <c r="G129" s="18"/>
      <c r="H129" s="19"/>
      <c r="I129" s="19">
        <f>I137+I139</f>
        <v>99.4</v>
      </c>
      <c r="J129" s="99"/>
    </row>
    <row r="130" spans="1:10" s="5" customFormat="1" ht="15" customHeight="1">
      <c r="A130" s="120"/>
      <c r="B130" s="121"/>
      <c r="C130" s="121"/>
      <c r="D130" s="157"/>
      <c r="E130" s="77">
        <v>2022</v>
      </c>
      <c r="F130" s="19">
        <f>I130</f>
        <v>58.8</v>
      </c>
      <c r="G130" s="19"/>
      <c r="H130" s="19"/>
      <c r="I130" s="19">
        <f>I138+I140</f>
        <v>58.8</v>
      </c>
      <c r="J130" s="100"/>
    </row>
    <row r="131" spans="1:10" s="5" customFormat="1" ht="150.75" customHeight="1">
      <c r="A131" s="1" t="s">
        <v>142</v>
      </c>
      <c r="B131" s="2" t="s">
        <v>26</v>
      </c>
      <c r="C131" s="2" t="s">
        <v>12</v>
      </c>
      <c r="D131" s="3">
        <v>2017</v>
      </c>
      <c r="E131" s="3">
        <v>2017</v>
      </c>
      <c r="F131" s="4">
        <f>SUM(H131:I131)</f>
        <v>26</v>
      </c>
      <c r="G131" s="4"/>
      <c r="H131" s="4"/>
      <c r="I131" s="4">
        <v>26</v>
      </c>
      <c r="J131" s="109" t="s">
        <v>164</v>
      </c>
    </row>
    <row r="132" spans="1:10" s="5" customFormat="1" ht="153" customHeight="1">
      <c r="A132" s="1" t="s">
        <v>143</v>
      </c>
      <c r="B132" s="2" t="s">
        <v>27</v>
      </c>
      <c r="C132" s="2" t="s">
        <v>12</v>
      </c>
      <c r="D132" s="3">
        <v>2017</v>
      </c>
      <c r="E132" s="3">
        <v>2017</v>
      </c>
      <c r="F132" s="4">
        <f>SUM(H132:I132)</f>
        <v>2.4</v>
      </c>
      <c r="G132" s="4"/>
      <c r="H132" s="4"/>
      <c r="I132" s="4">
        <v>2.4</v>
      </c>
      <c r="J132" s="110"/>
    </row>
    <row r="133" spans="1:10" s="5" customFormat="1" ht="14.25" customHeight="1">
      <c r="A133" s="153" t="s">
        <v>144</v>
      </c>
      <c r="B133" s="126" t="s">
        <v>30</v>
      </c>
      <c r="C133" s="126" t="s">
        <v>12</v>
      </c>
      <c r="D133" s="23">
        <v>2017</v>
      </c>
      <c r="E133" s="23">
        <v>2017</v>
      </c>
      <c r="F133" s="24">
        <f>SUM(H133:I133)</f>
        <v>26</v>
      </c>
      <c r="G133" s="24"/>
      <c r="H133" s="24"/>
      <c r="I133" s="24">
        <v>26</v>
      </c>
      <c r="J133" s="109" t="s">
        <v>164</v>
      </c>
    </row>
    <row r="134" spans="1:10" s="5" customFormat="1" ht="162" customHeight="1">
      <c r="A134" s="125"/>
      <c r="B134" s="128"/>
      <c r="C134" s="128"/>
      <c r="D134" s="6"/>
      <c r="E134" s="6"/>
      <c r="F134" s="7"/>
      <c r="G134" s="7"/>
      <c r="H134" s="7"/>
      <c r="I134" s="7"/>
      <c r="J134" s="110"/>
    </row>
    <row r="135" spans="1:10" s="5" customFormat="1" ht="14.25" customHeight="1">
      <c r="A135" s="153" t="s">
        <v>145</v>
      </c>
      <c r="B135" s="126" t="s">
        <v>52</v>
      </c>
      <c r="C135" s="126" t="s">
        <v>12</v>
      </c>
      <c r="D135" s="23" t="s">
        <v>54</v>
      </c>
      <c r="E135" s="23">
        <v>2017</v>
      </c>
      <c r="F135" s="24">
        <f>SUM(H135:I135)</f>
        <v>99</v>
      </c>
      <c r="G135" s="24"/>
      <c r="H135" s="24"/>
      <c r="I135" s="24">
        <v>99</v>
      </c>
      <c r="J135" s="115" t="s">
        <v>164</v>
      </c>
    </row>
    <row r="136" spans="1:10" s="5" customFormat="1" ht="111" customHeight="1">
      <c r="A136" s="125"/>
      <c r="B136" s="128"/>
      <c r="C136" s="128"/>
      <c r="D136" s="6"/>
      <c r="E136" s="6">
        <v>2018</v>
      </c>
      <c r="F136" s="7">
        <v>69.3</v>
      </c>
      <c r="G136" s="7"/>
      <c r="H136" s="7"/>
      <c r="I136" s="7">
        <v>69.3</v>
      </c>
      <c r="J136" s="110"/>
    </row>
    <row r="137" spans="1:10" s="5" customFormat="1" ht="16.5" customHeight="1">
      <c r="A137" s="153" t="s">
        <v>146</v>
      </c>
      <c r="B137" s="126" t="s">
        <v>167</v>
      </c>
      <c r="C137" s="126" t="s">
        <v>12</v>
      </c>
      <c r="D137" s="129" t="s">
        <v>123</v>
      </c>
      <c r="E137" s="23">
        <v>2021</v>
      </c>
      <c r="F137" s="24">
        <f>I137</f>
        <v>49.4</v>
      </c>
      <c r="G137" s="24"/>
      <c r="H137" s="24"/>
      <c r="I137" s="24">
        <f>50-0.6</f>
        <v>49.4</v>
      </c>
      <c r="J137" s="109" t="s">
        <v>164</v>
      </c>
    </row>
    <row r="138" spans="1:10" s="5" customFormat="1" ht="53.25" customHeight="1">
      <c r="A138" s="125"/>
      <c r="B138" s="128"/>
      <c r="C138" s="128"/>
      <c r="D138" s="131"/>
      <c r="E138" s="6">
        <v>2022</v>
      </c>
      <c r="F138" s="7">
        <f>I138</f>
        <v>8.799999999999997</v>
      </c>
      <c r="G138" s="7"/>
      <c r="H138" s="7"/>
      <c r="I138" s="7">
        <f>50-41.2</f>
        <v>8.799999999999997</v>
      </c>
      <c r="J138" s="115"/>
    </row>
    <row r="139" spans="1:10" s="5" customFormat="1" ht="11.25" customHeight="1">
      <c r="A139" s="153" t="s">
        <v>147</v>
      </c>
      <c r="B139" s="126" t="s">
        <v>160</v>
      </c>
      <c r="C139" s="126" t="s">
        <v>12</v>
      </c>
      <c r="D139" s="129" t="s">
        <v>123</v>
      </c>
      <c r="E139" s="23">
        <v>2021</v>
      </c>
      <c r="F139" s="24">
        <f>I139</f>
        <v>50</v>
      </c>
      <c r="G139" s="24"/>
      <c r="H139" s="24"/>
      <c r="I139" s="24">
        <v>50</v>
      </c>
      <c r="J139" s="115"/>
    </row>
    <row r="140" spans="1:10" s="5" customFormat="1" ht="57" customHeight="1">
      <c r="A140" s="125"/>
      <c r="B140" s="128"/>
      <c r="C140" s="128"/>
      <c r="D140" s="131"/>
      <c r="E140" s="6">
        <v>2022</v>
      </c>
      <c r="F140" s="7">
        <f>I140</f>
        <v>50</v>
      </c>
      <c r="G140" s="7"/>
      <c r="H140" s="7"/>
      <c r="I140" s="7">
        <v>50</v>
      </c>
      <c r="J140" s="110"/>
    </row>
    <row r="141" spans="1:10" s="5" customFormat="1" ht="11.25">
      <c r="A141" s="137"/>
      <c r="B141" s="146" t="s">
        <v>31</v>
      </c>
      <c r="C141" s="137"/>
      <c r="D141" s="116"/>
      <c r="E141" s="27">
        <v>2017</v>
      </c>
      <c r="F141" s="11">
        <f aca="true" t="shared" si="6" ref="F141:F146">SUM(H141:I141)</f>
        <v>83881.49999999999</v>
      </c>
      <c r="G141" s="11"/>
      <c r="H141" s="11">
        <f>SUM(H17)</f>
        <v>1339</v>
      </c>
      <c r="I141" s="11">
        <f>SUM(I17)</f>
        <v>82542.49999999999</v>
      </c>
      <c r="J141" s="98"/>
    </row>
    <row r="142" spans="1:10" s="5" customFormat="1" ht="11.25">
      <c r="A142" s="137"/>
      <c r="B142" s="146"/>
      <c r="C142" s="137"/>
      <c r="D142" s="116"/>
      <c r="E142" s="28">
        <v>2018</v>
      </c>
      <c r="F142" s="12">
        <f t="shared" si="6"/>
        <v>39549.899999999994</v>
      </c>
      <c r="G142" s="12"/>
      <c r="H142" s="12">
        <f>SUM(+H93+H24+H128)</f>
        <v>9769</v>
      </c>
      <c r="I142" s="12">
        <f>SUM(I18)</f>
        <v>29780.899999999998</v>
      </c>
      <c r="J142" s="99"/>
    </row>
    <row r="143" spans="1:10" s="5" customFormat="1" ht="11.25">
      <c r="A143" s="137"/>
      <c r="B143" s="146"/>
      <c r="C143" s="137"/>
      <c r="D143" s="116"/>
      <c r="E143" s="28">
        <v>2019</v>
      </c>
      <c r="F143" s="12">
        <f t="shared" si="6"/>
        <v>5784.700000000001</v>
      </c>
      <c r="G143" s="12"/>
      <c r="H143" s="12"/>
      <c r="I143" s="12">
        <f>SUM(I19)</f>
        <v>5784.700000000001</v>
      </c>
      <c r="J143" s="99"/>
    </row>
    <row r="144" spans="1:10" s="5" customFormat="1" ht="11.25">
      <c r="A144" s="137"/>
      <c r="B144" s="146"/>
      <c r="C144" s="137"/>
      <c r="D144" s="116"/>
      <c r="E144" s="28">
        <v>2020</v>
      </c>
      <c r="F144" s="12">
        <f t="shared" si="6"/>
        <v>2370</v>
      </c>
      <c r="G144" s="12"/>
      <c r="H144" s="12">
        <f>H20</f>
        <v>200</v>
      </c>
      <c r="I144" s="12">
        <f>SUM(I20)</f>
        <v>2170</v>
      </c>
      <c r="J144" s="99"/>
    </row>
    <row r="145" spans="1:10" s="5" customFormat="1" ht="11.25">
      <c r="A145" s="137"/>
      <c r="B145" s="146"/>
      <c r="C145" s="137"/>
      <c r="D145" s="116"/>
      <c r="E145" s="28" t="s">
        <v>83</v>
      </c>
      <c r="F145" s="12">
        <f t="shared" si="6"/>
        <v>5898</v>
      </c>
      <c r="G145" s="12"/>
      <c r="H145" s="12">
        <f>H21</f>
        <v>5048</v>
      </c>
      <c r="I145" s="12">
        <f>SUM(I21)</f>
        <v>850</v>
      </c>
      <c r="J145" s="99"/>
    </row>
    <row r="146" spans="1:10" s="5" customFormat="1" ht="11.25">
      <c r="A146" s="137"/>
      <c r="B146" s="146"/>
      <c r="C146" s="137"/>
      <c r="D146" s="116"/>
      <c r="E146" s="28" t="s">
        <v>124</v>
      </c>
      <c r="F146" s="12">
        <f t="shared" si="6"/>
        <v>11762</v>
      </c>
      <c r="G146" s="12"/>
      <c r="H146" s="12">
        <f>H22</f>
        <v>10512</v>
      </c>
      <c r="I146" s="12">
        <f>SUM(I22)</f>
        <v>1250</v>
      </c>
      <c r="J146" s="99"/>
    </row>
    <row r="147" spans="1:10" s="5" customFormat="1" ht="12" customHeight="1">
      <c r="A147" s="137"/>
      <c r="B147" s="146"/>
      <c r="C147" s="137"/>
      <c r="D147" s="116"/>
      <c r="E147" s="29" t="s">
        <v>125</v>
      </c>
      <c r="F147" s="13">
        <f>SUM(F141:F146)</f>
        <v>149246.09999999998</v>
      </c>
      <c r="G147" s="13"/>
      <c r="H147" s="13">
        <f>SUM(H141:H146)</f>
        <v>26868</v>
      </c>
      <c r="I147" s="13">
        <f>SUM(I141:I146)</f>
        <v>122378.09999999998</v>
      </c>
      <c r="J147" s="100"/>
    </row>
    <row r="148" spans="1:10" s="5" customFormat="1" ht="27" customHeight="1">
      <c r="A148" s="117" t="s">
        <v>32</v>
      </c>
      <c r="B148" s="117"/>
      <c r="C148" s="117"/>
      <c r="D148" s="117"/>
      <c r="E148" s="117"/>
      <c r="F148" s="117"/>
      <c r="G148" s="117"/>
      <c r="H148" s="117"/>
      <c r="I148" s="117"/>
      <c r="J148" s="101"/>
    </row>
    <row r="149" spans="1:10" s="5" customFormat="1" ht="9.75" customHeight="1">
      <c r="A149" s="118" t="s">
        <v>42</v>
      </c>
      <c r="B149" s="119"/>
      <c r="C149" s="119"/>
      <c r="D149" s="119"/>
      <c r="E149" s="49">
        <v>2017</v>
      </c>
      <c r="F149" s="51">
        <f>SUM(H149:I149)</f>
        <v>15912.1</v>
      </c>
      <c r="G149" s="51"/>
      <c r="H149" s="51">
        <f>SUM(+H154+H152+H157)</f>
        <v>7537.5</v>
      </c>
      <c r="I149" s="51">
        <f>SUM(I154+I152+I157)</f>
        <v>8374.6</v>
      </c>
      <c r="J149" s="98"/>
    </row>
    <row r="150" spans="1:10" s="5" customFormat="1" ht="9.75" customHeight="1">
      <c r="A150" s="120"/>
      <c r="B150" s="121"/>
      <c r="C150" s="121"/>
      <c r="D150" s="121"/>
      <c r="E150" s="28">
        <v>2019</v>
      </c>
      <c r="F150" s="12">
        <f>I150</f>
        <v>185.3</v>
      </c>
      <c r="G150" s="12"/>
      <c r="H150" s="12"/>
      <c r="I150" s="12">
        <f>SUM(+I158)</f>
        <v>185.3</v>
      </c>
      <c r="J150" s="99"/>
    </row>
    <row r="151" spans="1:10" s="5" customFormat="1" ht="11.25" customHeight="1">
      <c r="A151" s="122"/>
      <c r="B151" s="123"/>
      <c r="C151" s="123"/>
      <c r="D151" s="123"/>
      <c r="E151" s="50"/>
      <c r="F151" s="52"/>
      <c r="G151" s="52"/>
      <c r="H151" s="52"/>
      <c r="I151" s="52"/>
      <c r="J151" s="100"/>
    </row>
    <row r="152" spans="1:10" s="5" customFormat="1" ht="20.25" customHeight="1">
      <c r="A152" s="139" t="s">
        <v>101</v>
      </c>
      <c r="B152" s="140"/>
      <c r="C152" s="140"/>
      <c r="D152" s="141"/>
      <c r="E152" s="55">
        <v>2017</v>
      </c>
      <c r="F152" s="56">
        <f aca="true" t="shared" si="7" ref="F152:F158">SUM(H152:I152)</f>
        <v>7030</v>
      </c>
      <c r="G152" s="56"/>
      <c r="H152" s="57"/>
      <c r="I152" s="57">
        <f>SUM(I153)</f>
        <v>7030</v>
      </c>
      <c r="J152" s="101"/>
    </row>
    <row r="153" spans="1:10" s="5" customFormat="1" ht="80.25" customHeight="1">
      <c r="A153" s="1" t="s">
        <v>38</v>
      </c>
      <c r="B153" s="2" t="s">
        <v>48</v>
      </c>
      <c r="C153" s="2" t="s">
        <v>12</v>
      </c>
      <c r="D153" s="3">
        <v>2017</v>
      </c>
      <c r="E153" s="3">
        <v>2017</v>
      </c>
      <c r="F153" s="30">
        <f t="shared" si="7"/>
        <v>7030</v>
      </c>
      <c r="G153" s="30"/>
      <c r="H153" s="30"/>
      <c r="I153" s="4">
        <v>7030</v>
      </c>
      <c r="J153" s="102" t="s">
        <v>166</v>
      </c>
    </row>
    <row r="154" spans="1:10" s="5" customFormat="1" ht="32.25" customHeight="1">
      <c r="A154" s="118" t="s">
        <v>99</v>
      </c>
      <c r="B154" s="119"/>
      <c r="C154" s="119"/>
      <c r="D154" s="155"/>
      <c r="E154" s="14">
        <v>2017</v>
      </c>
      <c r="F154" s="15">
        <f t="shared" si="7"/>
        <v>8375</v>
      </c>
      <c r="G154" s="15"/>
      <c r="H154" s="16">
        <f>SUM(H155)</f>
        <v>7537.5</v>
      </c>
      <c r="I154" s="16">
        <f>SUM(I155)</f>
        <v>837.5</v>
      </c>
      <c r="J154" s="101"/>
    </row>
    <row r="155" spans="1:10" s="5" customFormat="1" ht="207.75" customHeight="1">
      <c r="A155" s="1" t="s">
        <v>46</v>
      </c>
      <c r="B155" s="26" t="s">
        <v>33</v>
      </c>
      <c r="C155" s="2"/>
      <c r="D155" s="3">
        <v>2017</v>
      </c>
      <c r="E155" s="3">
        <v>2017</v>
      </c>
      <c r="F155" s="30">
        <f t="shared" si="7"/>
        <v>8375</v>
      </c>
      <c r="G155" s="30"/>
      <c r="H155" s="30">
        <f>SUM(H156)</f>
        <v>7537.5</v>
      </c>
      <c r="I155" s="4">
        <f>SUM(I156)</f>
        <v>837.5</v>
      </c>
      <c r="J155" s="101"/>
    </row>
    <row r="156" spans="1:10" s="5" customFormat="1" ht="48" customHeight="1">
      <c r="A156" s="1" t="s">
        <v>100</v>
      </c>
      <c r="B156" s="2" t="s">
        <v>34</v>
      </c>
      <c r="C156" s="2" t="s">
        <v>12</v>
      </c>
      <c r="D156" s="3">
        <v>2017</v>
      </c>
      <c r="E156" s="3">
        <v>2017</v>
      </c>
      <c r="F156" s="30">
        <f t="shared" si="7"/>
        <v>8375</v>
      </c>
      <c r="G156" s="30"/>
      <c r="H156" s="4">
        <v>7537.5</v>
      </c>
      <c r="I156" s="4">
        <v>837.5</v>
      </c>
      <c r="J156" s="102" t="s">
        <v>166</v>
      </c>
    </row>
    <row r="157" spans="1:10" s="5" customFormat="1" ht="12" customHeight="1">
      <c r="A157" s="118" t="s">
        <v>113</v>
      </c>
      <c r="B157" s="119"/>
      <c r="C157" s="119"/>
      <c r="D157" s="155"/>
      <c r="E157" s="14">
        <v>2017</v>
      </c>
      <c r="F157" s="15">
        <f t="shared" si="7"/>
        <v>507.09999999999997</v>
      </c>
      <c r="G157" s="15"/>
      <c r="H157" s="16"/>
      <c r="I157" s="16">
        <f>SUM(I161+I162+I163)</f>
        <v>507.09999999999997</v>
      </c>
      <c r="J157" s="98"/>
    </row>
    <row r="158" spans="1:10" s="5" customFormat="1" ht="12" customHeight="1">
      <c r="A158" s="120"/>
      <c r="B158" s="121"/>
      <c r="C158" s="121"/>
      <c r="D158" s="157"/>
      <c r="E158" s="17">
        <v>2019</v>
      </c>
      <c r="F158" s="18">
        <f t="shared" si="7"/>
        <v>185.3</v>
      </c>
      <c r="G158" s="18"/>
      <c r="H158" s="19"/>
      <c r="I158" s="19">
        <f>SUM(I160+I164)</f>
        <v>185.3</v>
      </c>
      <c r="J158" s="99"/>
    </row>
    <row r="159" spans="1:10" s="5" customFormat="1" ht="10.5" customHeight="1">
      <c r="A159" s="120"/>
      <c r="B159" s="121"/>
      <c r="C159" s="121"/>
      <c r="D159" s="157"/>
      <c r="E159" s="17"/>
      <c r="F159" s="12"/>
      <c r="G159" s="12"/>
      <c r="H159" s="12"/>
      <c r="I159" s="12"/>
      <c r="J159" s="100"/>
    </row>
    <row r="160" spans="1:10" s="5" customFormat="1" ht="46.5" customHeight="1">
      <c r="A160" s="1" t="s">
        <v>40</v>
      </c>
      <c r="B160" s="2" t="s">
        <v>104</v>
      </c>
      <c r="C160" s="2" t="s">
        <v>12</v>
      </c>
      <c r="D160" s="3">
        <v>2019</v>
      </c>
      <c r="E160" s="3">
        <v>2019</v>
      </c>
      <c r="F160" s="30">
        <f aca="true" t="shared" si="8" ref="F160:F166">SUM(H160:I160)</f>
        <v>86.3</v>
      </c>
      <c r="G160" s="30"/>
      <c r="H160" s="30"/>
      <c r="I160" s="4">
        <v>86.3</v>
      </c>
      <c r="J160" s="103" t="s">
        <v>166</v>
      </c>
    </row>
    <row r="161" spans="1:10" s="5" customFormat="1" ht="114.75" customHeight="1">
      <c r="A161" s="1" t="s">
        <v>102</v>
      </c>
      <c r="B161" s="2" t="s">
        <v>35</v>
      </c>
      <c r="C161" s="2" t="s">
        <v>12</v>
      </c>
      <c r="D161" s="3">
        <v>2017</v>
      </c>
      <c r="E161" s="3">
        <v>2017</v>
      </c>
      <c r="F161" s="30">
        <f t="shared" si="8"/>
        <v>389.4</v>
      </c>
      <c r="G161" s="30"/>
      <c r="H161" s="4"/>
      <c r="I161" s="4">
        <v>389.4</v>
      </c>
      <c r="J161" s="109" t="s">
        <v>166</v>
      </c>
    </row>
    <row r="162" spans="1:10" s="5" customFormat="1" ht="45.75" customHeight="1">
      <c r="A162" s="1" t="s">
        <v>103</v>
      </c>
      <c r="B162" s="2" t="s">
        <v>36</v>
      </c>
      <c r="C162" s="2" t="s">
        <v>12</v>
      </c>
      <c r="D162" s="3">
        <v>2017</v>
      </c>
      <c r="E162" s="3">
        <v>2017</v>
      </c>
      <c r="F162" s="30">
        <f t="shared" si="8"/>
        <v>109</v>
      </c>
      <c r="G162" s="30"/>
      <c r="H162" s="30"/>
      <c r="I162" s="4">
        <v>109</v>
      </c>
      <c r="J162" s="115"/>
    </row>
    <row r="163" spans="1:10" s="5" customFormat="1" ht="59.25" customHeight="1">
      <c r="A163" s="1" t="s">
        <v>114</v>
      </c>
      <c r="B163" s="2" t="s">
        <v>19</v>
      </c>
      <c r="C163" s="2" t="s">
        <v>12</v>
      </c>
      <c r="D163" s="3">
        <v>2017</v>
      </c>
      <c r="E163" s="3">
        <v>2017</v>
      </c>
      <c r="F163" s="30">
        <f t="shared" si="8"/>
        <v>8.7</v>
      </c>
      <c r="G163" s="30"/>
      <c r="H163" s="30"/>
      <c r="I163" s="4">
        <v>8.7</v>
      </c>
      <c r="J163" s="110"/>
    </row>
    <row r="164" spans="1:10" s="5" customFormat="1" ht="127.5" customHeight="1">
      <c r="A164" s="46" t="s">
        <v>115</v>
      </c>
      <c r="B164" s="25" t="s">
        <v>116</v>
      </c>
      <c r="C164" s="25" t="s">
        <v>12</v>
      </c>
      <c r="D164" s="23">
        <v>2019</v>
      </c>
      <c r="E164" s="23">
        <v>2019</v>
      </c>
      <c r="F164" s="48">
        <f t="shared" si="8"/>
        <v>99</v>
      </c>
      <c r="G164" s="48"/>
      <c r="H164" s="48"/>
      <c r="I164" s="24">
        <v>99</v>
      </c>
      <c r="J164" s="108" t="s">
        <v>166</v>
      </c>
    </row>
    <row r="165" spans="1:10" s="5" customFormat="1" ht="11.25">
      <c r="A165" s="159"/>
      <c r="B165" s="159" t="s">
        <v>37</v>
      </c>
      <c r="C165" s="162"/>
      <c r="D165" s="44"/>
      <c r="E165" s="44">
        <v>2017</v>
      </c>
      <c r="F165" s="11">
        <f t="shared" si="8"/>
        <v>15912.1</v>
      </c>
      <c r="G165" s="11"/>
      <c r="H165" s="11">
        <f>SUM(H149)</f>
        <v>7537.5</v>
      </c>
      <c r="I165" s="91">
        <f>SUM(I149)</f>
        <v>8374.6</v>
      </c>
      <c r="J165" s="98"/>
    </row>
    <row r="166" spans="1:10" s="5" customFormat="1" ht="11.25">
      <c r="A166" s="160"/>
      <c r="B166" s="160"/>
      <c r="C166" s="163"/>
      <c r="D166" s="47"/>
      <c r="E166" s="47">
        <v>2019</v>
      </c>
      <c r="F166" s="12">
        <f t="shared" si="8"/>
        <v>185.3</v>
      </c>
      <c r="G166" s="12"/>
      <c r="H166" s="12"/>
      <c r="I166" s="92">
        <f>SUM(I150)</f>
        <v>185.3</v>
      </c>
      <c r="J166" s="99"/>
    </row>
    <row r="167" spans="1:10" ht="13.5" customHeight="1">
      <c r="A167" s="161"/>
      <c r="B167" s="161"/>
      <c r="C167" s="164"/>
      <c r="D167" s="45"/>
      <c r="E167" s="45" t="s">
        <v>86</v>
      </c>
      <c r="F167" s="13">
        <f>I167+H167</f>
        <v>16097.4</v>
      </c>
      <c r="G167" s="13"/>
      <c r="H167" s="13">
        <f>H165</f>
        <v>7537.5</v>
      </c>
      <c r="I167" s="53">
        <f>I165+I166</f>
        <v>8559.9</v>
      </c>
      <c r="J167" s="107"/>
    </row>
    <row r="168" ht="15.75">
      <c r="A168" s="31"/>
    </row>
  </sheetData>
  <sheetProtection/>
  <mergeCells count="147">
    <mergeCell ref="A5:J5"/>
    <mergeCell ref="A4:J4"/>
    <mergeCell ref="D97:D100"/>
    <mergeCell ref="J81:J82"/>
    <mergeCell ref="J135:J136"/>
    <mergeCell ref="J161:J163"/>
    <mergeCell ref="F125:F126"/>
    <mergeCell ref="G125:G126"/>
    <mergeCell ref="H125:H126"/>
    <mergeCell ref="I125:I126"/>
    <mergeCell ref="J46:J47"/>
    <mergeCell ref="J48:J49"/>
    <mergeCell ref="J50:J51"/>
    <mergeCell ref="J52:J57"/>
    <mergeCell ref="J59:J60"/>
    <mergeCell ref="J137:J140"/>
    <mergeCell ref="J105:J107"/>
    <mergeCell ref="J120:J126"/>
    <mergeCell ref="J131:J132"/>
    <mergeCell ref="J133:J134"/>
    <mergeCell ref="B137:B138"/>
    <mergeCell ref="A76:A79"/>
    <mergeCell ref="A87:A88"/>
    <mergeCell ref="B87:B88"/>
    <mergeCell ref="C87:C88"/>
    <mergeCell ref="A68:A71"/>
    <mergeCell ref="A89:D90"/>
    <mergeCell ref="B76:B79"/>
    <mergeCell ref="A139:A140"/>
    <mergeCell ref="B125:B126"/>
    <mergeCell ref="A125:A126"/>
    <mergeCell ref="D125:D126"/>
    <mergeCell ref="C137:C138"/>
    <mergeCell ref="A135:A136"/>
    <mergeCell ref="B135:B136"/>
    <mergeCell ref="C133:C134"/>
    <mergeCell ref="A137:A138"/>
    <mergeCell ref="D139:D140"/>
    <mergeCell ref="D137:D138"/>
    <mergeCell ref="A133:A134"/>
    <mergeCell ref="A23:D28"/>
    <mergeCell ref="A127:D130"/>
    <mergeCell ref="D72:D75"/>
    <mergeCell ref="D68:D71"/>
    <mergeCell ref="B101:B104"/>
    <mergeCell ref="A46:A47"/>
    <mergeCell ref="B72:B75"/>
    <mergeCell ref="A101:A104"/>
    <mergeCell ref="A165:A167"/>
    <mergeCell ref="B165:B167"/>
    <mergeCell ref="C165:C167"/>
    <mergeCell ref="A154:D154"/>
    <mergeCell ref="A157:D159"/>
    <mergeCell ref="C110:C111"/>
    <mergeCell ref="D110:D111"/>
    <mergeCell ref="B139:B140"/>
    <mergeCell ref="C139:C140"/>
    <mergeCell ref="A97:A100"/>
    <mergeCell ref="A141:A147"/>
    <mergeCell ref="A48:A49"/>
    <mergeCell ref="B48:B49"/>
    <mergeCell ref="C135:C136"/>
    <mergeCell ref="B133:B134"/>
    <mergeCell ref="A112:D115"/>
    <mergeCell ref="C125:C126"/>
    <mergeCell ref="A64:A67"/>
    <mergeCell ref="D101:D104"/>
    <mergeCell ref="B64:B67"/>
    <mergeCell ref="B97:B100"/>
    <mergeCell ref="A32:A33"/>
    <mergeCell ref="A50:A51"/>
    <mergeCell ref="C64:C67"/>
    <mergeCell ref="C56:C57"/>
    <mergeCell ref="C41:C45"/>
    <mergeCell ref="B32:B33"/>
    <mergeCell ref="C48:C49"/>
    <mergeCell ref="A56:A57"/>
    <mergeCell ref="B50:B51"/>
    <mergeCell ref="B41:B45"/>
    <mergeCell ref="C50:C51"/>
    <mergeCell ref="B68:B71"/>
    <mergeCell ref="C76:C79"/>
    <mergeCell ref="D76:D79"/>
    <mergeCell ref="B46:B47"/>
    <mergeCell ref="C46:C47"/>
    <mergeCell ref="D46:D47"/>
    <mergeCell ref="D64:D67"/>
    <mergeCell ref="D56:D57"/>
    <mergeCell ref="C97:C100"/>
    <mergeCell ref="A41:A45"/>
    <mergeCell ref="A17:D22"/>
    <mergeCell ref="D41:D45"/>
    <mergeCell ref="D50:D51"/>
    <mergeCell ref="A85:D86"/>
    <mergeCell ref="A93:D96"/>
    <mergeCell ref="D48:D49"/>
    <mergeCell ref="F7:I7"/>
    <mergeCell ref="A16:I16"/>
    <mergeCell ref="D7:D8"/>
    <mergeCell ref="C9:C15"/>
    <mergeCell ref="D9:D15"/>
    <mergeCell ref="A110:A111"/>
    <mergeCell ref="C101:C104"/>
    <mergeCell ref="A72:A75"/>
    <mergeCell ref="C72:C75"/>
    <mergeCell ref="C68:C71"/>
    <mergeCell ref="B141:B147"/>
    <mergeCell ref="C141:C147"/>
    <mergeCell ref="B7:B8"/>
    <mergeCell ref="C7:C8"/>
    <mergeCell ref="E7:E8"/>
    <mergeCell ref="D32:D33"/>
    <mergeCell ref="C32:C33"/>
    <mergeCell ref="B56:B57"/>
    <mergeCell ref="B110:B111"/>
    <mergeCell ref="A108:D109"/>
    <mergeCell ref="F123:F124"/>
    <mergeCell ref="G123:G124"/>
    <mergeCell ref="A7:A8"/>
    <mergeCell ref="A9:A15"/>
    <mergeCell ref="B9:B15"/>
    <mergeCell ref="A152:D152"/>
    <mergeCell ref="A116:A119"/>
    <mergeCell ref="B116:B119"/>
    <mergeCell ref="C116:C119"/>
    <mergeCell ref="D116:D119"/>
    <mergeCell ref="J64:J80"/>
    <mergeCell ref="J83:J84"/>
    <mergeCell ref="D141:D147"/>
    <mergeCell ref="A148:I148"/>
    <mergeCell ref="A149:D151"/>
    <mergeCell ref="A123:A124"/>
    <mergeCell ref="B122:B124"/>
    <mergeCell ref="C122:C124"/>
    <mergeCell ref="D122:D124"/>
    <mergeCell ref="E123:E124"/>
    <mergeCell ref="J87:J88"/>
    <mergeCell ref="J91:J92"/>
    <mergeCell ref="A1:J1"/>
    <mergeCell ref="A2:J2"/>
    <mergeCell ref="H123:H124"/>
    <mergeCell ref="I123:I124"/>
    <mergeCell ref="J7:J8"/>
    <mergeCell ref="J41:J45"/>
    <mergeCell ref="J61:J63"/>
    <mergeCell ref="J29:J40"/>
  </mergeCells>
  <printOptions/>
  <pageMargins left="0.7086614173228347" right="0.3937007874015748" top="0.7480314960629921" bottom="0.7480314960629921" header="0.31496062992125984" footer="0.31496062992125984"/>
  <pageSetup fitToHeight="0" horizontalDpi="600" verticalDpi="600" orientation="portrait" paperSize="9" scale="80" r:id="rId1"/>
  <rowBreaks count="5" manualBreakCount="5">
    <brk id="40" max="9" man="1"/>
    <brk id="63" max="9" man="1"/>
    <brk id="96" max="9" man="1"/>
    <brk id="119" max="9" man="1"/>
    <brk id="1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2020-06-01T09:16:58Z</cp:lastPrinted>
  <dcterms:created xsi:type="dcterms:W3CDTF">2017-12-07T11:13:11Z</dcterms:created>
  <dcterms:modified xsi:type="dcterms:W3CDTF">2020-07-20T06:47:42Z</dcterms:modified>
  <cp:category/>
  <cp:version/>
  <cp:contentType/>
  <cp:contentStatus/>
</cp:coreProperties>
</file>