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2375" windowHeight="39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'Лист1'!$A$1:$H$168</definedName>
  </definedNames>
  <calcPr fullCalcOnLoad="1"/>
</workbook>
</file>

<file path=xl/sharedStrings.xml><?xml version="1.0" encoding="utf-8"?>
<sst xmlns="http://schemas.openxmlformats.org/spreadsheetml/2006/main" count="242" uniqueCount="169">
  <si>
    <t>ПЛАН</t>
  </si>
  <si>
    <t xml:space="preserve">реализации муниципальной программы «Обеспечение устойчивого функционирования и развития коммунальной и инженерной инфраструктуры и повышение энергоэффективности в МО «Приморское городское поселение» </t>
  </si>
  <si>
    <t>№ п/п</t>
  </si>
  <si>
    <t>Наименование муниципальной программы, подпрограммы, основных мероприятий</t>
  </si>
  <si>
    <t>Ответственный исполнитель</t>
  </si>
  <si>
    <t>Срок реализации, год</t>
  </si>
  <si>
    <t>Годы реализации</t>
  </si>
  <si>
    <t>Оценка расходов (тыс. рублей в ценах соответствующих лет)</t>
  </si>
  <si>
    <t>всего</t>
  </si>
  <si>
    <t>областной бюджет</t>
  </si>
  <si>
    <t>местный бюджет</t>
  </si>
  <si>
    <t xml:space="preserve"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в МО «Приморское городское поселение» </t>
  </si>
  <si>
    <t>Администрация МО «Приморское городское поселение»</t>
  </si>
  <si>
    <t>2017-2020</t>
  </si>
  <si>
    <t xml:space="preserve">1. Подпрограмма «Энергетика в МО «Приморское городское поселение» </t>
  </si>
  <si>
    <t>2018-2020</t>
  </si>
  <si>
    <t xml:space="preserve">Замена  участка тепловой сети от д.№5, до д.№6 п. Ермилово </t>
  </si>
  <si>
    <t>Ремонт в здании котельной п. Лужки  с заменой оборудования</t>
  </si>
  <si>
    <t xml:space="preserve">2017-2020 </t>
  </si>
  <si>
    <t>Корректировка сметной документации с получением положительного заключения экспертизы, составление смет, экспертиза работ</t>
  </si>
  <si>
    <t>Приобретение блок ТЭНов для бани пос. Красная Долина</t>
  </si>
  <si>
    <t>Поставка водогрейного котла в здание котельной дер. Камышовка</t>
  </si>
  <si>
    <t>Замена котельного оборудования в здании котельной п. Лужки</t>
  </si>
  <si>
    <t xml:space="preserve">Текущий ремонт и техническое обслуживание газораспределительной сети  пос. Озерки  </t>
  </si>
  <si>
    <t xml:space="preserve">Техническое обслуживание газораспределительной сети пос. Озерки  </t>
  </si>
  <si>
    <t>Актуализация схемы теплоснабжения МО «Приморское городское поселение»</t>
  </si>
  <si>
    <t>Технический надзор за строительством объекта: «Газоснабжение индивидуальных домов пос. Озерки Выборгского района Ленинградской области по адресу: Ленинградская область, Выборгский район, муниципальное образование «Приморское городское поселение», пос. Озерки (41 км трассы Зеленогорск – Приморск - Выборг)»</t>
  </si>
  <si>
    <t>Авторский надзор за строительством объекта: «Газоснабжение индивидуальных домов пос. Озерки Выборгского района Ленинградской области по адресу: Ленинградская область, Выборгский район, муниципальное образование «Приморское городское поселение», пос. Озерки (41 км трассы Зеленогорск – Приморск - Выборг)»</t>
  </si>
  <si>
    <t>Строительство газопровода-ввода к индивидуальным жилым домам пос. Озерки Выборгского района Ленинградской области (41 км трассы Зеленогорск -Приморск-Выборг)</t>
  </si>
  <si>
    <t>Газоснабжение индивидуальных домов пос. Озерки Выборгского района Ленинградской области по адресу: Ленинградская область, Выборгский район, муниципальное образование «Приморское городское поселение», пос. Озерки (41 км трассы Зеленогорск – Приморск- Выборг)</t>
  </si>
  <si>
    <t>Строительный контроль за строительно-монтажными работами объекта строительства: «Газоснабжение индивидуальных домов пос. Озерки Выборгского района Ленинградской области по адресу Ленинградская область Выборгский район муниципальное образование «Приморское городское поселение» пос. Озерки (41 км трассы Зеленогорск-Приморск-Выборг)</t>
  </si>
  <si>
    <t>Итого по Подпрограмме 1</t>
  </si>
  <si>
    <t>2. Подпрограмма «Водоснабжение и водоотведение в   МО «Приморское городское поселение»</t>
  </si>
  <si>
    <t>Реализация мероприятий, направленных на безаварийную работу объектов водоснабжения и водоотведения, в рамках подпрограммы «Водоснабжение и водоотведение Ленинградской области» государственной программы Ленинградской области «Обеспечение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области»</t>
  </si>
  <si>
    <t>Ремонт трех артезианских скважин в  г. Приморске</t>
  </si>
  <si>
    <t>Технологическое присоединение энергопринимающих устройств объекта: артезианской скважины (реестровый №2-166), расположенного по адресу: 188910, Ленинградская обл., Выборгский р-н, Приморск г, Вокзальная ул. у дома №3</t>
  </si>
  <si>
    <t>Технадзор за производством работ по ремонту и замене объектов водоснабжения и водоотведения</t>
  </si>
  <si>
    <t>Итого по Подпрограмме 2</t>
  </si>
  <si>
    <t>1.1</t>
  </si>
  <si>
    <t>1.2</t>
  </si>
  <si>
    <t>3.1</t>
  </si>
  <si>
    <t>1.        Основное мероприятие «Развитие коммунального хозяйства для повышения энергоэффективности»</t>
  </si>
  <si>
    <t>1. Основное мероприятие «Развитие системы водоснабжения и водоотведения»</t>
  </si>
  <si>
    <t>1.3</t>
  </si>
  <si>
    <t>1.4</t>
  </si>
  <si>
    <t xml:space="preserve">Предоставление субсидии юридическим лицам (за исключением субсидий государственным (муниципальным) учреждениям), индивидуальным предпринимателям, оказывающим услуги теплоснабжения населению муниципального образования «Приморское городское поселение» Выборгского района Ленинградской области, в целях финансового обеспечения (возмещения) затрат на строительство (реконструкцию, техническое перевооружение) объектов теплоснабжения </t>
  </si>
  <si>
    <t>2.1</t>
  </si>
  <si>
    <t>1.5</t>
  </si>
  <si>
    <t>Оплата по исполнительному листу проектно-изыскательских работ по реконструкции водоочистных сооружений в п. Малышево Выборгского района Ленинградской области</t>
  </si>
  <si>
    <t>Демонтаж водогрейного котла №2 (Ква-2,0 мв) (горелки, обвязки котла) в здании котельной дер. Камышовка</t>
  </si>
  <si>
    <t>Установка водогрейного котла №2 в здании котельной дер. Камышовка</t>
  </si>
  <si>
    <t>Установка жидкотопливной горелки и обвязка водогрейного котла в здании котельной дер. Камышовка</t>
  </si>
  <si>
    <t xml:space="preserve">Подготовка и утверждение схемы расположения земельного участка под строительство газопровода на кадастровом плане территории, с последующей постановкой на Государственный кадастровый учет земельного участка под газоснабжение индивидуальных жилых домов </t>
  </si>
  <si>
    <t>Пусконаладка водогрейного котла №2 и жидкотопливной горелки водогрейного котла в здании котельной дер. Камышовка</t>
  </si>
  <si>
    <t>2017-2018</t>
  </si>
  <si>
    <t>Замена участка теплотрассы от дороги до узла учета на школу-интернат г. Приморск</t>
  </si>
  <si>
    <t>Замена участка тепловой сети от  котельной до ТК-8 г. Приморск</t>
  </si>
  <si>
    <t>Замена участка теплотрассы ТК-2 - баня, п. Рябово</t>
  </si>
  <si>
    <t>Врезка вновь построенного газопровода в существующий газопровод высокого давления по адресу: Ленинградская область, Выборгский район, муниципальное образование «Приморское городское поселение» п. Озерки (41 км трассы Зеленогорск-Приморск-Выборг)</t>
  </si>
  <si>
    <t>Технический надзор, строительный контроль за производством работ по ремонту и замене объектов теплоснабжения</t>
  </si>
  <si>
    <t>1.6</t>
  </si>
  <si>
    <t>1.7</t>
  </si>
  <si>
    <t>1.8</t>
  </si>
  <si>
    <t>1.9</t>
  </si>
  <si>
    <t>1.10</t>
  </si>
  <si>
    <t>1.11</t>
  </si>
  <si>
    <t>1.13</t>
  </si>
  <si>
    <t>1.14</t>
  </si>
  <si>
    <t>Реализация мероприятий в рамках государственной программы Ленинградской области «Обеспечение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области»</t>
  </si>
  <si>
    <t xml:space="preserve">Замена  участка тепловой сети от котельной до ТК 1 в п. Ермилово </t>
  </si>
  <si>
    <t>Формирование и постановка на государственный кадастровый учет земельных участков под объектами коммунального хозяйства</t>
  </si>
  <si>
    <t>Реализация мероприятий по обеспечению устойчивого функционирования объектов теплоснабжения на территории Ленинградской области в рамках подпрограммы «Энергетика Ленинградской области» государственной программы Ленинградской области «Обеспечение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области»</t>
  </si>
  <si>
    <t>1.16</t>
  </si>
  <si>
    <t>1.17</t>
  </si>
  <si>
    <t>1.18</t>
  </si>
  <si>
    <t>1.19</t>
  </si>
  <si>
    <t>Приложение 2</t>
  </si>
  <si>
    <t>Замена участка теплотрассы п. Рябово от ТК-4 до д. №16</t>
  </si>
  <si>
    <t>Поставка  2-х водогрейных  котлов с горелками в здание котельной г. Приморск, наб. Гагарина (реестр. №2-922)</t>
  </si>
  <si>
    <t>Замена и и пуско-наладка 2-х водогрейных  котлов с горелками в здание котельной г. Приморск, наб. Гагарина (реестр. №2-922)</t>
  </si>
  <si>
    <t>Поверочный гидравлический расчет головной тепломагистрали тепловых сетей от котельной (г. Приморск, ул. Школьная) до ТК-8</t>
  </si>
  <si>
    <t>4.1</t>
  </si>
  <si>
    <t>2017-2021</t>
  </si>
  <si>
    <t>2021</t>
  </si>
  <si>
    <t>Изготовление (восстановление) паспортов на объекты недвижимости объектов коммунального хозяйства</t>
  </si>
  <si>
    <t>5.1</t>
  </si>
  <si>
    <t>2017-2019</t>
  </si>
  <si>
    <t>Замена участка тепловой сети от  ТК-12  до теплового узла д. №21 по ул. Наб. Лебедева г. Приморск</t>
  </si>
  <si>
    <t>Замена участка тепловой сети от ТК-8 до ТК-9 пос. Камышовка</t>
  </si>
  <si>
    <t>Ремонт помещений в здании бани пос. Красная Долина</t>
  </si>
  <si>
    <t>1.20</t>
  </si>
  <si>
    <t xml:space="preserve">к постановлению администрации </t>
  </si>
  <si>
    <t xml:space="preserve">муниципального образования </t>
  </si>
  <si>
    <t>«Приморское городское поселение»</t>
  </si>
  <si>
    <t>Выборгского района Ленинградской области</t>
  </si>
  <si>
    <t>1.21</t>
  </si>
  <si>
    <t>1.22</t>
  </si>
  <si>
    <t>1.23</t>
  </si>
  <si>
    <t>Демонтаж  дымовой трубы в котельной п. Глебычево</t>
  </si>
  <si>
    <t>1.24</t>
  </si>
  <si>
    <t>Реализация мероприятий в рамках подпрограммы «Газификация Ленинградской области» государственной программы Ленинградской области «Обеспечение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области»</t>
  </si>
  <si>
    <t>1.15</t>
  </si>
  <si>
    <t>Организация взаимодействия аварийно-диспетчерской службы на территории МО "Приморское городское поселение"</t>
  </si>
  <si>
    <t>2.     Мероприятия, направленные на безаварийную работу объектов водоснабжения и водоотведения</t>
  </si>
  <si>
    <t>2.1.1</t>
  </si>
  <si>
    <t>1.     Реконструкция  водоочистных сооружений</t>
  </si>
  <si>
    <t>3.2</t>
  </si>
  <si>
    <t>3.3</t>
  </si>
  <si>
    <t>Аварийный ремонт участка наружных сетей холодного водоснабжения к зданию бани пос. Красная Долина</t>
  </si>
  <si>
    <t>1. Содержание объектов коммунального хозяйства</t>
  </si>
  <si>
    <t>1.25</t>
  </si>
  <si>
    <t>1.28</t>
  </si>
  <si>
    <t>1.29</t>
  </si>
  <si>
    <t>1.30</t>
  </si>
  <si>
    <t>1.31</t>
  </si>
  <si>
    <t>4.1.1</t>
  </si>
  <si>
    <t>4.1.1.1</t>
  </si>
  <si>
    <t>3.     Содержание объектов коммунального хозяйства</t>
  </si>
  <si>
    <t>3.4</t>
  </si>
  <si>
    <t>3.5</t>
  </si>
  <si>
    <t>Актуализация схемы водоснабжения и водоотведения  МО «Приморское городское поселение» Выборгского района Ленинградской области и актуализация электронной модели схемы водоснабжения и водоотведения в программе ZULU Hydro</t>
  </si>
  <si>
    <t>Замена участка тепловой сети от рынка до дома №3  Выборгское шоссе,  г. Приморск</t>
  </si>
  <si>
    <t>Демонтаж дымовой трубы у здания котельной на твердом топливе г. Приморск, ул. Вокзальная</t>
  </si>
  <si>
    <t>1.32</t>
  </si>
  <si>
    <t xml:space="preserve">  </t>
  </si>
  <si>
    <t>Актуализация схемы газоснабжения МО «Приморское городское поселение»</t>
  </si>
  <si>
    <t>1.33</t>
  </si>
  <si>
    <t xml:space="preserve">Авторский надзор за строительством объекта: </t>
  </si>
  <si>
    <t>2021-2022</t>
  </si>
  <si>
    <t>2022</t>
  </si>
  <si>
    <t>2017-2022</t>
  </si>
  <si>
    <t>1.34</t>
  </si>
  <si>
    <t>1.35</t>
  </si>
  <si>
    <t>Строительство внутрипоселкового газопровода в пос. Краснофлотское, пос. Рябово, пос. Красная Долина</t>
  </si>
  <si>
    <t>Разработка проектно-сметной документации на строительство внутрипоселкового газопровода в пос. Краснофлотское, пос. Рябово, пос. Красная Долина</t>
  </si>
  <si>
    <t>2. Подготовка и утверждение документов территориального планирования поселений</t>
  </si>
  <si>
    <t>2020-2021</t>
  </si>
  <si>
    <t>3. Реконструкция тепловой сети</t>
  </si>
  <si>
    <t>Строительный контроль за строительством внутрипоселкового газопровода в поселках Краснофлотское, Рябово, Красная Долина</t>
  </si>
  <si>
    <t>4.      Мероприятия по обеспечению устойчивого функционирования объектов теплоснабжения на территории Ленинградской области</t>
  </si>
  <si>
    <t>4.1.1.2</t>
  </si>
  <si>
    <t>4.1.1.3</t>
  </si>
  <si>
    <t>5. Поддержка развития коммунального хозяйства</t>
  </si>
  <si>
    <t>6. 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</si>
  <si>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6.1</t>
  </si>
  <si>
    <t>6.1.1</t>
  </si>
  <si>
    <t>6.1.1.1</t>
  </si>
  <si>
    <t>6.1.2</t>
  </si>
  <si>
    <t>6.1.3</t>
  </si>
  <si>
    <t>7. Строительство газопровода</t>
  </si>
  <si>
    <t>7.1</t>
  </si>
  <si>
    <t>7.2</t>
  </si>
  <si>
    <t>7.3</t>
  </si>
  <si>
    <t>7.4</t>
  </si>
  <si>
    <t>7.5</t>
  </si>
  <si>
    <t>7.6</t>
  </si>
  <si>
    <t>Разработка проектно-сметной документации  объекта "Реконструкция тепловой сети от котельной до ТК-10 в г. Приморске"</t>
  </si>
  <si>
    <t>Разработка проектно-сметной документации на  техническое перевооружение дымовой трубы у здания  котельной г. Приморск, наб. Юрия Гагарина, д. 5г</t>
  </si>
  <si>
    <t>Техническое перевооружение дымовой трубы у здания котельной г. Приморск, наб. Юрия Гагарина 5г</t>
  </si>
  <si>
    <t>1.12</t>
  </si>
  <si>
    <t>1.26</t>
  </si>
  <si>
    <t>1.27</t>
  </si>
  <si>
    <t>Поверка приборов учета тепловой энергии по адресу: Ленинградская область, Выборгский район, г. Приморск, ул. Школьная 3. 38-А</t>
  </si>
  <si>
    <t>2019-2020</t>
  </si>
  <si>
    <t>Комплекс кадастровых работ по формированию и постановке на государственный кадастровый учет земельных участков под объектами коммунального хозяйства</t>
  </si>
  <si>
    <t>Экспертиза проектно-сметной документации объекта "Реконструкция тепловой сети на участке от котельной до ТК-10 в г. Приморске"</t>
  </si>
  <si>
    <t>2018-2022</t>
  </si>
  <si>
    <t>2018-2018</t>
  </si>
  <si>
    <t>от  27 января 2020 года № 38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</si>
</sst>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.5"/>
      <name val="Times New Roman"/>
      <family val="1"/>
    </font>
    <font>
      <i/>
      <sz val="8.5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.3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.3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4.3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4.3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right" vertical="top" wrapText="1"/>
    </xf>
    <xf numFmtId="0" fontId="26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172" fontId="2" fillId="0" borderId="11" xfId="0" applyNumberFormat="1" applyFont="1" applyBorder="1" applyAlignment="1">
      <alignment horizontal="right" vertical="top" wrapText="1"/>
    </xf>
    <xf numFmtId="0" fontId="27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172" fontId="5" fillId="0" borderId="12" xfId="0" applyNumberFormat="1" applyFont="1" applyBorder="1" applyAlignment="1">
      <alignment horizontal="right" vertical="top" wrapText="1"/>
    </xf>
    <xf numFmtId="172" fontId="5" fillId="0" borderId="13" xfId="0" applyNumberFormat="1" applyFont="1" applyBorder="1" applyAlignment="1">
      <alignment horizontal="right" vertical="top" wrapText="1"/>
    </xf>
    <xf numFmtId="172" fontId="5" fillId="0" borderId="11" xfId="0" applyNumberFormat="1" applyFont="1" applyBorder="1" applyAlignment="1">
      <alignment horizontal="right" vertical="top" wrapText="1"/>
    </xf>
    <xf numFmtId="0" fontId="5" fillId="0" borderId="12" xfId="0" applyFont="1" applyBorder="1" applyAlignment="1">
      <alignment horizontal="center" vertical="center" wrapText="1"/>
    </xf>
    <xf numFmtId="172" fontId="5" fillId="0" borderId="14" xfId="0" applyNumberFormat="1" applyFont="1" applyBorder="1" applyAlignment="1">
      <alignment vertical="center" wrapText="1"/>
    </xf>
    <xf numFmtId="172" fontId="5" fillId="0" borderId="12" xfId="0" applyNumberFormat="1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172" fontId="5" fillId="0" borderId="15" xfId="0" applyNumberFormat="1" applyFont="1" applyBorder="1" applyAlignment="1">
      <alignment vertical="center" wrapText="1"/>
    </xf>
    <xf numFmtId="172" fontId="5" fillId="0" borderId="13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172" fontId="2" fillId="0" borderId="13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horizontal="center" vertical="top" wrapText="1"/>
    </xf>
    <xf numFmtId="172" fontId="2" fillId="0" borderId="12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/>
    </xf>
    <xf numFmtId="172" fontId="5" fillId="0" borderId="16" xfId="0" applyNumberFormat="1" applyFont="1" applyBorder="1" applyAlignment="1">
      <alignment vertical="center" wrapText="1"/>
    </xf>
    <xf numFmtId="172" fontId="5" fillId="0" borderId="11" xfId="0" applyNumberFormat="1" applyFont="1" applyBorder="1" applyAlignment="1">
      <alignment vertical="center" wrapText="1"/>
    </xf>
    <xf numFmtId="172" fontId="26" fillId="0" borderId="0" xfId="0" applyNumberFormat="1" applyFont="1" applyAlignment="1">
      <alignment/>
    </xf>
    <xf numFmtId="0" fontId="26" fillId="0" borderId="0" xfId="0" applyFont="1" applyAlignment="1">
      <alignment horizontal="center" vertical="top" wrapText="1"/>
    </xf>
    <xf numFmtId="0" fontId="2" fillId="0" borderId="12" xfId="0" applyFont="1" applyBorder="1" applyAlignment="1">
      <alignment horizontal="right" vertical="top" wrapText="1"/>
    </xf>
    <xf numFmtId="0" fontId="26" fillId="0" borderId="0" xfId="0" applyFont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172" fontId="2" fillId="0" borderId="15" xfId="0" applyNumberFormat="1" applyFont="1" applyBorder="1" applyAlignment="1">
      <alignment vertical="top" wrapText="1"/>
    </xf>
    <xf numFmtId="172" fontId="2" fillId="0" borderId="13" xfId="0" applyNumberFormat="1" applyFont="1" applyBorder="1" applyAlignment="1">
      <alignment vertical="top" wrapText="1"/>
    </xf>
    <xf numFmtId="172" fontId="2" fillId="0" borderId="16" xfId="0" applyNumberFormat="1" applyFont="1" applyBorder="1" applyAlignment="1">
      <alignment vertical="top" wrapText="1"/>
    </xf>
    <xf numFmtId="172" fontId="2" fillId="0" borderId="11" xfId="0" applyNumberFormat="1" applyFont="1" applyBorder="1" applyAlignment="1">
      <alignment vertical="top" wrapText="1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172" fontId="2" fillId="0" borderId="12" xfId="0" applyNumberFormat="1" applyFont="1" applyBorder="1" applyAlignment="1">
      <alignment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2" fontId="7" fillId="0" borderId="12" xfId="0" applyNumberFormat="1" applyFont="1" applyBorder="1" applyAlignment="1">
      <alignment horizontal="right" vertical="center" wrapText="1"/>
    </xf>
    <xf numFmtId="172" fontId="7" fillId="0" borderId="11" xfId="0" applyNumberFormat="1" applyFont="1" applyBorder="1" applyAlignment="1">
      <alignment horizontal="right" vertical="center" wrapText="1"/>
    </xf>
    <xf numFmtId="172" fontId="5" fillId="0" borderId="16" xfId="0" applyNumberFormat="1" applyFont="1" applyBorder="1" applyAlignment="1">
      <alignment horizontal="right" vertical="top" wrapText="1"/>
    </xf>
    <xf numFmtId="0" fontId="26" fillId="0" borderId="11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172" fontId="5" fillId="0" borderId="17" xfId="0" applyNumberFormat="1" applyFont="1" applyBorder="1" applyAlignment="1">
      <alignment vertical="center" wrapText="1"/>
    </xf>
    <xf numFmtId="172" fontId="5" fillId="0" borderId="10" xfId="0" applyNumberFormat="1" applyFont="1" applyBorder="1" applyAlignment="1">
      <alignment vertical="center" wrapText="1"/>
    </xf>
    <xf numFmtId="4" fontId="2" fillId="0" borderId="12" xfId="0" applyNumberFormat="1" applyFont="1" applyBorder="1" applyAlignment="1">
      <alignment horizontal="right" vertical="top" wrapText="1"/>
    </xf>
    <xf numFmtId="172" fontId="2" fillId="0" borderId="12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4" fontId="2" fillId="0" borderId="14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4" fontId="5" fillId="0" borderId="15" xfId="0" applyNumberFormat="1" applyFont="1" applyBorder="1" applyAlignment="1">
      <alignment horizontal="right" vertical="top" wrapText="1"/>
    </xf>
    <xf numFmtId="0" fontId="5" fillId="0" borderId="13" xfId="0" applyFont="1" applyBorder="1" applyAlignment="1">
      <alignment horizontal="right" vertical="top" wrapText="1"/>
    </xf>
    <xf numFmtId="4" fontId="5" fillId="0" borderId="13" xfId="0" applyNumberFormat="1" applyFont="1" applyBorder="1" applyAlignment="1">
      <alignment horizontal="right" vertical="top" wrapText="1"/>
    </xf>
    <xf numFmtId="0" fontId="5" fillId="0" borderId="12" xfId="0" applyFont="1" applyBorder="1" applyAlignment="1">
      <alignment vertical="top" wrapText="1"/>
    </xf>
    <xf numFmtId="4" fontId="5" fillId="0" borderId="12" xfId="0" applyNumberFormat="1" applyFont="1" applyBorder="1" applyAlignment="1">
      <alignment vertical="top" wrapText="1"/>
    </xf>
    <xf numFmtId="0" fontId="5" fillId="0" borderId="12" xfId="0" applyFont="1" applyBorder="1" applyAlignment="1">
      <alignment horizontal="right" vertical="top" wrapText="1"/>
    </xf>
    <xf numFmtId="4" fontId="5" fillId="0" borderId="12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vertical="top" wrapText="1"/>
    </xf>
    <xf numFmtId="4" fontId="5" fillId="0" borderId="11" xfId="0" applyNumberFormat="1" applyFont="1" applyBorder="1" applyAlignment="1">
      <alignment vertical="top" wrapText="1"/>
    </xf>
    <xf numFmtId="0" fontId="5" fillId="0" borderId="13" xfId="0" applyNumberFormat="1" applyFont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right" vertical="top" wrapText="1"/>
    </xf>
    <xf numFmtId="0" fontId="26" fillId="33" borderId="0" xfId="0" applyFont="1" applyFill="1" applyAlignment="1">
      <alignment horizontal="center" vertical="center" wrapText="1"/>
    </xf>
    <xf numFmtId="0" fontId="26" fillId="33" borderId="0" xfId="0" applyFont="1" applyFill="1" applyAlignment="1">
      <alignment/>
    </xf>
    <xf numFmtId="172" fontId="2" fillId="0" borderId="12" xfId="0" applyNumberFormat="1" applyFont="1" applyBorder="1" applyAlignment="1">
      <alignment horizontal="right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2" fillId="33" borderId="12" xfId="0" applyFont="1" applyFill="1" applyBorder="1" applyAlignment="1">
      <alignment vertical="top" wrapText="1"/>
    </xf>
    <xf numFmtId="172" fontId="2" fillId="33" borderId="12" xfId="0" applyNumberFormat="1" applyFont="1" applyFill="1" applyBorder="1" applyAlignment="1">
      <alignment horizontal="right" vertical="top" wrapText="1"/>
    </xf>
    <xf numFmtId="172" fontId="5" fillId="0" borderId="14" xfId="0" applyNumberFormat="1" applyFont="1" applyBorder="1" applyAlignment="1">
      <alignment horizontal="right" vertical="top" wrapText="1"/>
    </xf>
    <xf numFmtId="172" fontId="5" fillId="0" borderId="15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26" fillId="0" borderId="18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9"/>
  <sheetViews>
    <sheetView tabSelected="1" view="pageBreakPreview" zoomScale="130" zoomScaleSheetLayoutView="130" zoomScalePageLayoutView="0" workbookViewId="0" topLeftCell="A4">
      <selection activeCell="F11" sqref="F11:H11"/>
    </sheetView>
  </sheetViews>
  <sheetFormatPr defaultColWidth="9.140625" defaultRowHeight="15"/>
  <cols>
    <col min="1" max="1" width="6.57421875" style="8" customWidth="1"/>
    <col min="2" max="2" width="35.421875" style="8" customWidth="1"/>
    <col min="3" max="3" width="16.28125" style="8" customWidth="1"/>
    <col min="4" max="4" width="8.57421875" style="8" customWidth="1"/>
    <col min="5" max="5" width="8.28125" style="8" customWidth="1"/>
    <col min="6" max="6" width="9.8515625" style="8" customWidth="1"/>
    <col min="7" max="7" width="8.28125" style="8" customWidth="1"/>
    <col min="8" max="8" width="11.421875" style="8" customWidth="1"/>
    <col min="9" max="9" width="10.57421875" style="47" customWidth="1"/>
    <col min="10" max="16384" width="9.140625" style="8" customWidth="1"/>
  </cols>
  <sheetData>
    <row r="1" spans="1:8" ht="15.75">
      <c r="A1" s="142" t="s">
        <v>76</v>
      </c>
      <c r="B1" s="142"/>
      <c r="C1" s="142"/>
      <c r="D1" s="142"/>
      <c r="E1" s="142"/>
      <c r="F1" s="142"/>
      <c r="G1" s="142"/>
      <c r="H1" s="142"/>
    </row>
    <row r="2" spans="1:8" ht="15.75">
      <c r="A2" s="142" t="s">
        <v>91</v>
      </c>
      <c r="B2" s="142"/>
      <c r="C2" s="142"/>
      <c r="D2" s="142"/>
      <c r="E2" s="142"/>
      <c r="F2" s="142"/>
      <c r="G2" s="142"/>
      <c r="H2" s="142"/>
    </row>
    <row r="3" spans="1:8" ht="15.75">
      <c r="A3" s="142" t="s">
        <v>92</v>
      </c>
      <c r="B3" s="142"/>
      <c r="C3" s="142"/>
      <c r="D3" s="142"/>
      <c r="E3" s="142"/>
      <c r="F3" s="142"/>
      <c r="G3" s="142"/>
      <c r="H3" s="142"/>
    </row>
    <row r="4" spans="1:8" ht="15.75">
      <c r="A4" s="142" t="s">
        <v>93</v>
      </c>
      <c r="B4" s="142"/>
      <c r="C4" s="142"/>
      <c r="D4" s="142"/>
      <c r="E4" s="142"/>
      <c r="F4" s="142"/>
      <c r="G4" s="142"/>
      <c r="H4" s="142"/>
    </row>
    <row r="5" spans="1:8" ht="15.75">
      <c r="A5" s="142" t="s">
        <v>94</v>
      </c>
      <c r="B5" s="142"/>
      <c r="C5" s="142"/>
      <c r="D5" s="142"/>
      <c r="E5" s="142"/>
      <c r="F5" s="142"/>
      <c r="G5" s="142"/>
      <c r="H5" s="142"/>
    </row>
    <row r="6" spans="1:8" ht="15.75">
      <c r="A6" s="142" t="s">
        <v>168</v>
      </c>
      <c r="B6" s="142"/>
      <c r="C6" s="142"/>
      <c r="D6" s="142"/>
      <c r="E6" s="142"/>
      <c r="F6" s="142"/>
      <c r="G6" s="142"/>
      <c r="H6" s="142"/>
    </row>
    <row r="7" ht="15.75">
      <c r="A7" s="9"/>
    </row>
    <row r="8" spans="1:8" ht="15.75">
      <c r="A8" s="143" t="s">
        <v>0</v>
      </c>
      <c r="B8" s="143"/>
      <c r="C8" s="143"/>
      <c r="D8" s="143"/>
      <c r="E8" s="143"/>
      <c r="F8" s="143"/>
      <c r="G8" s="143"/>
      <c r="H8" s="143"/>
    </row>
    <row r="9" spans="1:8" ht="50.25" customHeight="1">
      <c r="A9" s="132" t="s">
        <v>1</v>
      </c>
      <c r="B9" s="132"/>
      <c r="C9" s="132"/>
      <c r="D9" s="132"/>
      <c r="E9" s="132"/>
      <c r="F9" s="132"/>
      <c r="G9" s="132"/>
      <c r="H9" s="132"/>
    </row>
    <row r="10" ht="15" customHeight="1">
      <c r="A10" s="10"/>
    </row>
    <row r="11" spans="1:9" s="5" customFormat="1" ht="25.5" customHeight="1">
      <c r="A11" s="136" t="s">
        <v>2</v>
      </c>
      <c r="B11" s="136" t="s">
        <v>3</v>
      </c>
      <c r="C11" s="136" t="s">
        <v>4</v>
      </c>
      <c r="D11" s="136" t="s">
        <v>5</v>
      </c>
      <c r="E11" s="136" t="s">
        <v>6</v>
      </c>
      <c r="F11" s="136" t="s">
        <v>7</v>
      </c>
      <c r="G11" s="136"/>
      <c r="H11" s="136"/>
      <c r="I11" s="46"/>
    </row>
    <row r="12" spans="1:9" s="5" customFormat="1" ht="21.75" customHeight="1">
      <c r="A12" s="136"/>
      <c r="B12" s="136"/>
      <c r="C12" s="136"/>
      <c r="D12" s="136"/>
      <c r="E12" s="136"/>
      <c r="F12" s="11" t="s">
        <v>8</v>
      </c>
      <c r="G12" s="11" t="s">
        <v>9</v>
      </c>
      <c r="H12" s="11" t="s">
        <v>10</v>
      </c>
      <c r="I12" s="46"/>
    </row>
    <row r="13" spans="1:9" s="5" customFormat="1" ht="12.75" customHeight="1">
      <c r="A13" s="136"/>
      <c r="B13" s="101" t="s">
        <v>11</v>
      </c>
      <c r="C13" s="101" t="s">
        <v>12</v>
      </c>
      <c r="D13" s="105" t="s">
        <v>130</v>
      </c>
      <c r="E13" s="41">
        <v>2017</v>
      </c>
      <c r="F13" s="12">
        <f aca="true" t="shared" si="0" ref="F13:F18">SUM(G13:H13)</f>
        <v>99793.59999999999</v>
      </c>
      <c r="G13" s="12">
        <f>SUM(G143+G166)</f>
        <v>8876.5</v>
      </c>
      <c r="H13" s="12">
        <f>SUM(H143+H166)</f>
        <v>90917.09999999999</v>
      </c>
      <c r="I13" s="46"/>
    </row>
    <row r="14" spans="1:9" s="5" customFormat="1" ht="12.75" customHeight="1">
      <c r="A14" s="136"/>
      <c r="B14" s="101"/>
      <c r="C14" s="101"/>
      <c r="D14" s="105"/>
      <c r="E14" s="41">
        <v>2018</v>
      </c>
      <c r="F14" s="13">
        <f t="shared" si="0"/>
        <v>39549.899999999994</v>
      </c>
      <c r="G14" s="13">
        <f>SUM(G22)</f>
        <v>9769</v>
      </c>
      <c r="H14" s="13">
        <f>SUM(H144)</f>
        <v>29780.899999999998</v>
      </c>
      <c r="I14" s="46"/>
    </row>
    <row r="15" spans="1:9" s="5" customFormat="1" ht="12.75" customHeight="1">
      <c r="A15" s="136"/>
      <c r="B15" s="101"/>
      <c r="C15" s="101"/>
      <c r="D15" s="105"/>
      <c r="E15" s="41">
        <v>2019</v>
      </c>
      <c r="F15" s="13">
        <f t="shared" si="0"/>
        <v>5970.000000000001</v>
      </c>
      <c r="G15" s="13"/>
      <c r="H15" s="13">
        <f>SUM(H145+H152)</f>
        <v>5970.000000000001</v>
      </c>
      <c r="I15" s="46"/>
    </row>
    <row r="16" spans="1:9" s="5" customFormat="1" ht="12.75" customHeight="1">
      <c r="A16" s="136"/>
      <c r="B16" s="101"/>
      <c r="C16" s="101"/>
      <c r="D16" s="105"/>
      <c r="E16" s="41">
        <v>2020</v>
      </c>
      <c r="F16" s="13">
        <f t="shared" si="0"/>
        <v>2170</v>
      </c>
      <c r="G16" s="13"/>
      <c r="H16" s="13">
        <f>SUM(H146)</f>
        <v>2170</v>
      </c>
      <c r="I16" s="46"/>
    </row>
    <row r="17" spans="1:9" s="5" customFormat="1" ht="12.75" customHeight="1">
      <c r="A17" s="141"/>
      <c r="B17" s="133"/>
      <c r="C17" s="133"/>
      <c r="D17" s="99"/>
      <c r="E17" s="41">
        <v>2021</v>
      </c>
      <c r="F17" s="13">
        <f t="shared" si="0"/>
        <v>850</v>
      </c>
      <c r="G17" s="13"/>
      <c r="H17" s="13">
        <f>SUM(H25)</f>
        <v>850</v>
      </c>
      <c r="I17" s="46"/>
    </row>
    <row r="18" spans="1:9" s="5" customFormat="1" ht="12.75" customHeight="1">
      <c r="A18" s="141"/>
      <c r="B18" s="133"/>
      <c r="C18" s="133"/>
      <c r="D18" s="99"/>
      <c r="E18" s="41">
        <v>2022</v>
      </c>
      <c r="F18" s="13">
        <f t="shared" si="0"/>
        <v>1250</v>
      </c>
      <c r="G18" s="13"/>
      <c r="H18" s="13">
        <f>SUM(H26)</f>
        <v>1250</v>
      </c>
      <c r="I18" s="46"/>
    </row>
    <row r="19" spans="1:9" s="5" customFormat="1" ht="12.75" customHeight="1">
      <c r="A19" s="141"/>
      <c r="B19" s="133"/>
      <c r="C19" s="133"/>
      <c r="D19" s="99"/>
      <c r="E19" s="41" t="s">
        <v>82</v>
      </c>
      <c r="F19" s="14">
        <f>SUM(G19:H19)</f>
        <v>149583.5</v>
      </c>
      <c r="G19" s="14">
        <f>SUM(G13:G17)</f>
        <v>18645.5</v>
      </c>
      <c r="H19" s="14">
        <f>SUM(H13:H18)</f>
        <v>130937.99999999999</v>
      </c>
      <c r="I19" s="46"/>
    </row>
    <row r="20" spans="1:9" s="5" customFormat="1" ht="27" customHeight="1">
      <c r="A20" s="137" t="s">
        <v>14</v>
      </c>
      <c r="B20" s="138"/>
      <c r="C20" s="138"/>
      <c r="D20" s="138"/>
      <c r="E20" s="138"/>
      <c r="F20" s="138"/>
      <c r="G20" s="138"/>
      <c r="H20" s="139"/>
      <c r="I20" s="46"/>
    </row>
    <row r="21" spans="1:9" s="5" customFormat="1" ht="12.75" customHeight="1">
      <c r="A21" s="113" t="s">
        <v>41</v>
      </c>
      <c r="B21" s="114"/>
      <c r="C21" s="114"/>
      <c r="D21" s="114"/>
      <c r="E21" s="15">
        <v>2017</v>
      </c>
      <c r="F21" s="16">
        <f aca="true" t="shared" si="1" ref="F21:F37">SUM(G21:H21)</f>
        <v>83881.49999999999</v>
      </c>
      <c r="G21" s="17">
        <f>SUM(G27+G116+G129)</f>
        <v>1339</v>
      </c>
      <c r="H21" s="17">
        <f>SUM(H27+H116+H129)</f>
        <v>82542.49999999999</v>
      </c>
      <c r="I21" s="46"/>
    </row>
    <row r="22" spans="1:9" s="5" customFormat="1" ht="12.75" customHeight="1">
      <c r="A22" s="116"/>
      <c r="B22" s="117"/>
      <c r="C22" s="117"/>
      <c r="D22" s="117"/>
      <c r="E22" s="18">
        <v>2018</v>
      </c>
      <c r="F22" s="19">
        <f t="shared" si="1"/>
        <v>39549.899999999994</v>
      </c>
      <c r="G22" s="20">
        <f>SUM(G28+G97+G130)</f>
        <v>9769</v>
      </c>
      <c r="H22" s="20">
        <f>SUM(H28+H97+H112+H130)</f>
        <v>29780.899999999998</v>
      </c>
      <c r="I22" s="46"/>
    </row>
    <row r="23" spans="1:9" s="5" customFormat="1" ht="12.75" customHeight="1">
      <c r="A23" s="116"/>
      <c r="B23" s="117"/>
      <c r="C23" s="117"/>
      <c r="D23" s="117"/>
      <c r="E23" s="18">
        <v>2019</v>
      </c>
      <c r="F23" s="19">
        <f t="shared" si="1"/>
        <v>5784.700000000001</v>
      </c>
      <c r="G23" s="20"/>
      <c r="H23" s="20">
        <f>SUM(H29)</f>
        <v>5784.700000000001</v>
      </c>
      <c r="I23" s="46"/>
    </row>
    <row r="24" spans="1:9" s="5" customFormat="1" ht="12.75" customHeight="1">
      <c r="A24" s="116"/>
      <c r="B24" s="117"/>
      <c r="C24" s="117"/>
      <c r="D24" s="117"/>
      <c r="E24" s="18">
        <v>2020</v>
      </c>
      <c r="F24" s="13">
        <f t="shared" si="1"/>
        <v>2170</v>
      </c>
      <c r="G24" s="13"/>
      <c r="H24" s="13">
        <f>SUM(H30+H98+H117+H89+H93)</f>
        <v>2170</v>
      </c>
      <c r="I24" s="46"/>
    </row>
    <row r="25" spans="1:9" s="5" customFormat="1" ht="12.75" customHeight="1">
      <c r="A25" s="116"/>
      <c r="B25" s="117"/>
      <c r="C25" s="117"/>
      <c r="D25" s="117"/>
      <c r="E25" s="18">
        <v>2021</v>
      </c>
      <c r="F25" s="13">
        <f>SUM(G25:H25)</f>
        <v>850</v>
      </c>
      <c r="G25" s="13"/>
      <c r="H25" s="13">
        <f>SUM(H31+H118+H131+H90)</f>
        <v>850</v>
      </c>
      <c r="I25" s="46"/>
    </row>
    <row r="26" spans="1:9" s="5" customFormat="1" ht="12.75" customHeight="1">
      <c r="A26" s="119"/>
      <c r="B26" s="120"/>
      <c r="C26" s="120"/>
      <c r="D26" s="120"/>
      <c r="E26" s="21">
        <v>2022</v>
      </c>
      <c r="F26" s="14">
        <f>SUM(G26:H26)</f>
        <v>1250</v>
      </c>
      <c r="G26" s="14"/>
      <c r="H26" s="14">
        <f>SUM(H32+H119+H132)</f>
        <v>1250</v>
      </c>
      <c r="I26" s="46"/>
    </row>
    <row r="27" spans="1:9" s="5" customFormat="1" ht="12.75" customHeight="1">
      <c r="A27" s="113" t="s">
        <v>109</v>
      </c>
      <c r="B27" s="114"/>
      <c r="C27" s="114"/>
      <c r="D27" s="115"/>
      <c r="E27" s="15">
        <v>2017</v>
      </c>
      <c r="F27" s="16">
        <f t="shared" si="1"/>
        <v>82239.2</v>
      </c>
      <c r="G27" s="17"/>
      <c r="H27" s="17">
        <f>SUM(H33+H34+H35+H36+H52+H56+H57+H58+H59+H68+H72+H84+H85+H86)</f>
        <v>82239.2</v>
      </c>
      <c r="I27" s="46"/>
    </row>
    <row r="28" spans="1:9" s="5" customFormat="1" ht="12.75" customHeight="1">
      <c r="A28" s="116"/>
      <c r="B28" s="117"/>
      <c r="C28" s="117"/>
      <c r="D28" s="118"/>
      <c r="E28" s="18">
        <v>2018</v>
      </c>
      <c r="F28" s="19">
        <f t="shared" si="1"/>
        <v>9911.599999999999</v>
      </c>
      <c r="G28" s="20"/>
      <c r="H28" s="20">
        <f>H37+H38+H39+H40+H41+H45+H60+H62+H63+H69+H73+H76+H87</f>
        <v>9911.599999999999</v>
      </c>
      <c r="I28" s="46"/>
    </row>
    <row r="29" spans="1:9" s="5" customFormat="1" ht="12.75" customHeight="1">
      <c r="A29" s="116"/>
      <c r="B29" s="117"/>
      <c r="C29" s="117"/>
      <c r="D29" s="118"/>
      <c r="E29" s="18">
        <v>2019</v>
      </c>
      <c r="F29" s="19">
        <f t="shared" si="1"/>
        <v>5784.700000000001</v>
      </c>
      <c r="G29" s="20"/>
      <c r="H29" s="20">
        <f>SUM(H42+H43+H44+H64+H65+H46+H67+H70+H74+H77+H80+H50+H54+H53)</f>
        <v>5784.700000000001</v>
      </c>
      <c r="I29" s="46"/>
    </row>
    <row r="30" spans="1:9" s="5" customFormat="1" ht="12.75" customHeight="1">
      <c r="A30" s="116"/>
      <c r="B30" s="117"/>
      <c r="C30" s="117"/>
      <c r="D30" s="118"/>
      <c r="E30" s="18">
        <v>2020</v>
      </c>
      <c r="F30" s="19">
        <f>SUM(G30:H30)</f>
        <v>720.7</v>
      </c>
      <c r="G30" s="20"/>
      <c r="H30" s="20">
        <f>SUM(H47+H51+H55+H66+H71+H75+H78+H88)</f>
        <v>720.7</v>
      </c>
      <c r="I30" s="46"/>
    </row>
    <row r="31" spans="1:9" s="5" customFormat="1" ht="12.75" customHeight="1">
      <c r="A31" s="116"/>
      <c r="B31" s="117"/>
      <c r="C31" s="117"/>
      <c r="D31" s="118"/>
      <c r="E31" s="18">
        <v>2021</v>
      </c>
      <c r="F31" s="19">
        <f>SUM(G31:H31)</f>
        <v>150</v>
      </c>
      <c r="G31" s="20"/>
      <c r="H31" s="20">
        <f>SUM(H48)</f>
        <v>150</v>
      </c>
      <c r="I31" s="46"/>
    </row>
    <row r="32" spans="1:9" s="5" customFormat="1" ht="12.75" customHeight="1">
      <c r="A32" s="119"/>
      <c r="B32" s="120"/>
      <c r="C32" s="120"/>
      <c r="D32" s="121"/>
      <c r="E32" s="21">
        <v>2022</v>
      </c>
      <c r="F32" s="33">
        <f>SUM(G32:H32)</f>
        <v>150</v>
      </c>
      <c r="G32" s="34"/>
      <c r="H32" s="34">
        <f>SUM(H49)</f>
        <v>150</v>
      </c>
      <c r="I32" s="46"/>
    </row>
    <row r="33" spans="1:9" s="5" customFormat="1" ht="33.75" customHeight="1">
      <c r="A33" s="1" t="s">
        <v>38</v>
      </c>
      <c r="B33" s="2" t="s">
        <v>69</v>
      </c>
      <c r="C33" s="2" t="s">
        <v>12</v>
      </c>
      <c r="D33" s="3">
        <v>2017</v>
      </c>
      <c r="E33" s="24">
        <v>2017</v>
      </c>
      <c r="F33" s="25">
        <f t="shared" si="1"/>
        <v>1830.5</v>
      </c>
      <c r="G33" s="25"/>
      <c r="H33" s="25">
        <v>1830.5</v>
      </c>
      <c r="I33" s="46"/>
    </row>
    <row r="34" spans="1:9" s="5" customFormat="1" ht="34.5" customHeight="1">
      <c r="A34" s="1" t="s">
        <v>39</v>
      </c>
      <c r="B34" s="2" t="s">
        <v>16</v>
      </c>
      <c r="C34" s="2" t="s">
        <v>12</v>
      </c>
      <c r="D34" s="3">
        <v>2017</v>
      </c>
      <c r="E34" s="24">
        <v>2017</v>
      </c>
      <c r="F34" s="25">
        <f t="shared" si="1"/>
        <v>1139.4</v>
      </c>
      <c r="G34" s="25"/>
      <c r="H34" s="25">
        <v>1139.4</v>
      </c>
      <c r="I34" s="46"/>
    </row>
    <row r="35" spans="1:9" s="5" customFormat="1" ht="34.5" customHeight="1">
      <c r="A35" s="1" t="s">
        <v>43</v>
      </c>
      <c r="B35" s="2" t="s">
        <v>23</v>
      </c>
      <c r="C35" s="2" t="s">
        <v>12</v>
      </c>
      <c r="D35" s="3">
        <v>2017</v>
      </c>
      <c r="E35" s="3">
        <v>2017</v>
      </c>
      <c r="F35" s="4">
        <f t="shared" si="1"/>
        <v>99.2</v>
      </c>
      <c r="G35" s="4"/>
      <c r="H35" s="4">
        <v>99.2</v>
      </c>
      <c r="I35" s="46"/>
    </row>
    <row r="36" spans="1:9" s="5" customFormat="1" ht="11.25">
      <c r="A36" s="102" t="s">
        <v>44</v>
      </c>
      <c r="B36" s="107" t="s">
        <v>22</v>
      </c>
      <c r="C36" s="107" t="s">
        <v>12</v>
      </c>
      <c r="D36" s="140" t="s">
        <v>54</v>
      </c>
      <c r="E36" s="24">
        <v>2017</v>
      </c>
      <c r="F36" s="25">
        <f t="shared" si="1"/>
        <v>822.2</v>
      </c>
      <c r="G36" s="25"/>
      <c r="H36" s="25">
        <v>822.2</v>
      </c>
      <c r="I36" s="46"/>
    </row>
    <row r="37" spans="1:9" s="5" customFormat="1" ht="22.5" customHeight="1">
      <c r="A37" s="104"/>
      <c r="B37" s="108"/>
      <c r="C37" s="108"/>
      <c r="D37" s="112"/>
      <c r="E37" s="6">
        <v>2018</v>
      </c>
      <c r="F37" s="7">
        <f t="shared" si="1"/>
        <v>822.2</v>
      </c>
      <c r="G37" s="7"/>
      <c r="H37" s="7">
        <v>822.2</v>
      </c>
      <c r="I37" s="46"/>
    </row>
    <row r="38" spans="1:9" s="5" customFormat="1" ht="34.5" customHeight="1">
      <c r="A38" s="1" t="s">
        <v>47</v>
      </c>
      <c r="B38" s="2" t="s">
        <v>55</v>
      </c>
      <c r="C38" s="2" t="s">
        <v>12</v>
      </c>
      <c r="D38" s="3">
        <v>2018</v>
      </c>
      <c r="E38" s="3">
        <v>2018</v>
      </c>
      <c r="F38" s="25">
        <f>H38</f>
        <v>408.5</v>
      </c>
      <c r="G38" s="25"/>
      <c r="H38" s="4">
        <v>408.5</v>
      </c>
      <c r="I38" s="36"/>
    </row>
    <row r="39" spans="1:11" s="5" customFormat="1" ht="37.5" customHeight="1">
      <c r="A39" s="1" t="s">
        <v>60</v>
      </c>
      <c r="B39" s="2" t="s">
        <v>77</v>
      </c>
      <c r="C39" s="2" t="s">
        <v>12</v>
      </c>
      <c r="D39" s="3">
        <v>2018</v>
      </c>
      <c r="E39" s="3">
        <v>2018</v>
      </c>
      <c r="F39" s="25">
        <f>H39</f>
        <v>527.2</v>
      </c>
      <c r="G39" s="25"/>
      <c r="H39" s="4">
        <f>668.4-141.2</f>
        <v>527.2</v>
      </c>
      <c r="I39" s="36"/>
      <c r="K39" s="35"/>
    </row>
    <row r="40" spans="1:9" s="5" customFormat="1" ht="36" customHeight="1">
      <c r="A40" s="1" t="s">
        <v>61</v>
      </c>
      <c r="B40" s="2" t="s">
        <v>57</v>
      </c>
      <c r="C40" s="2" t="s">
        <v>12</v>
      </c>
      <c r="D40" s="3">
        <v>2018</v>
      </c>
      <c r="E40" s="3">
        <v>2018</v>
      </c>
      <c r="F40" s="25">
        <f>H40</f>
        <v>420.6</v>
      </c>
      <c r="G40" s="25"/>
      <c r="H40" s="4">
        <f>707.2-286.6</f>
        <v>420.6</v>
      </c>
      <c r="I40" s="36"/>
    </row>
    <row r="41" spans="1:9" s="5" customFormat="1" ht="36" customHeight="1">
      <c r="A41" s="1" t="s">
        <v>62</v>
      </c>
      <c r="B41" s="26" t="s">
        <v>79</v>
      </c>
      <c r="C41" s="26" t="s">
        <v>12</v>
      </c>
      <c r="D41" s="24">
        <v>2018</v>
      </c>
      <c r="E41" s="24">
        <v>2018</v>
      </c>
      <c r="F41" s="25">
        <f>SUM(G41:H41)</f>
        <v>960.1</v>
      </c>
      <c r="G41" s="37"/>
      <c r="H41" s="4">
        <f>1013-52.9</f>
        <v>960.1</v>
      </c>
      <c r="I41" s="38"/>
    </row>
    <row r="42" spans="1:9" s="5" customFormat="1" ht="36" customHeight="1">
      <c r="A42" s="1" t="s">
        <v>63</v>
      </c>
      <c r="B42" s="26" t="s">
        <v>89</v>
      </c>
      <c r="C42" s="26" t="s">
        <v>12</v>
      </c>
      <c r="D42" s="24">
        <v>2019</v>
      </c>
      <c r="E42" s="24">
        <v>2019</v>
      </c>
      <c r="F42" s="25">
        <f>SUM(G42:H42)</f>
        <v>1870.6</v>
      </c>
      <c r="G42" s="37"/>
      <c r="H42" s="25">
        <f>1880-9.4</f>
        <v>1870.6</v>
      </c>
      <c r="I42" s="38"/>
    </row>
    <row r="43" spans="1:9" s="5" customFormat="1" ht="36" customHeight="1">
      <c r="A43" s="1" t="s">
        <v>64</v>
      </c>
      <c r="B43" s="2" t="s">
        <v>88</v>
      </c>
      <c r="C43" s="2" t="s">
        <v>12</v>
      </c>
      <c r="D43" s="3">
        <v>2019</v>
      </c>
      <c r="E43" s="3">
        <v>2019</v>
      </c>
      <c r="F43" s="4">
        <f>H43</f>
        <v>1741.7</v>
      </c>
      <c r="G43" s="40"/>
      <c r="H43" s="4">
        <f>1100+494.9+146.8</f>
        <v>1741.7</v>
      </c>
      <c r="I43" s="38"/>
    </row>
    <row r="44" spans="1:9" s="5" customFormat="1" ht="36" customHeight="1">
      <c r="A44" s="1" t="s">
        <v>65</v>
      </c>
      <c r="B44" s="2" t="s">
        <v>121</v>
      </c>
      <c r="C44" s="2" t="s">
        <v>12</v>
      </c>
      <c r="D44" s="3">
        <v>2019</v>
      </c>
      <c r="E44" s="3">
        <v>2019</v>
      </c>
      <c r="F44" s="4">
        <f>H44</f>
        <v>1238.7</v>
      </c>
      <c r="G44" s="40"/>
      <c r="H44" s="4">
        <v>1238.7</v>
      </c>
      <c r="I44" s="38"/>
    </row>
    <row r="45" spans="1:9" s="5" customFormat="1" ht="12" customHeight="1">
      <c r="A45" s="106" t="s">
        <v>159</v>
      </c>
      <c r="B45" s="101" t="s">
        <v>24</v>
      </c>
      <c r="C45" s="101" t="s">
        <v>12</v>
      </c>
      <c r="D45" s="105" t="s">
        <v>166</v>
      </c>
      <c r="E45" s="24">
        <v>2018</v>
      </c>
      <c r="F45" s="25">
        <f aca="true" t="shared" si="2" ref="F45:F59">SUM(G45:H45)</f>
        <v>120</v>
      </c>
      <c r="G45" s="25"/>
      <c r="H45" s="25">
        <v>120</v>
      </c>
      <c r="I45" s="46"/>
    </row>
    <row r="46" spans="1:9" s="5" customFormat="1" ht="12" customHeight="1">
      <c r="A46" s="106"/>
      <c r="B46" s="101"/>
      <c r="C46" s="101"/>
      <c r="D46" s="105"/>
      <c r="E46" s="22">
        <v>2019</v>
      </c>
      <c r="F46" s="23">
        <f t="shared" si="2"/>
        <v>107.1</v>
      </c>
      <c r="G46" s="23"/>
      <c r="H46" s="23">
        <v>107.1</v>
      </c>
      <c r="I46" s="46"/>
    </row>
    <row r="47" spans="1:9" s="5" customFormat="1" ht="12" customHeight="1">
      <c r="A47" s="106"/>
      <c r="B47" s="101"/>
      <c r="C47" s="101"/>
      <c r="D47" s="105"/>
      <c r="E47" s="22">
        <v>2020</v>
      </c>
      <c r="F47" s="23">
        <f t="shared" si="2"/>
        <v>150</v>
      </c>
      <c r="G47" s="23"/>
      <c r="H47" s="23">
        <v>150</v>
      </c>
      <c r="I47" s="46"/>
    </row>
    <row r="48" spans="1:9" s="5" customFormat="1" ht="12" customHeight="1">
      <c r="A48" s="106"/>
      <c r="B48" s="101"/>
      <c r="C48" s="101"/>
      <c r="D48" s="105"/>
      <c r="E48" s="22">
        <v>2021</v>
      </c>
      <c r="F48" s="23">
        <f t="shared" si="2"/>
        <v>150</v>
      </c>
      <c r="G48" s="23"/>
      <c r="H48" s="23">
        <v>150</v>
      </c>
      <c r="I48" s="46"/>
    </row>
    <row r="49" spans="1:9" s="5" customFormat="1" ht="12" customHeight="1">
      <c r="A49" s="106"/>
      <c r="B49" s="101"/>
      <c r="C49" s="101"/>
      <c r="D49" s="105"/>
      <c r="E49" s="6">
        <v>2022</v>
      </c>
      <c r="F49" s="7">
        <f t="shared" si="2"/>
        <v>150</v>
      </c>
      <c r="G49" s="7"/>
      <c r="H49" s="7">
        <v>150</v>
      </c>
      <c r="I49" s="46"/>
    </row>
    <row r="50" spans="1:9" s="5" customFormat="1" ht="12" customHeight="1">
      <c r="A50" s="102" t="s">
        <v>66</v>
      </c>
      <c r="B50" s="107" t="s">
        <v>162</v>
      </c>
      <c r="C50" s="107" t="s">
        <v>12</v>
      </c>
      <c r="D50" s="99" t="s">
        <v>163</v>
      </c>
      <c r="E50" s="24">
        <v>2019</v>
      </c>
      <c r="F50" s="25">
        <f t="shared" si="2"/>
        <v>25.4</v>
      </c>
      <c r="G50" s="25"/>
      <c r="H50" s="25">
        <v>25.4</v>
      </c>
      <c r="I50" s="46"/>
    </row>
    <row r="51" spans="1:9" s="5" customFormat="1" ht="21.75" customHeight="1">
      <c r="A51" s="104"/>
      <c r="B51" s="108"/>
      <c r="C51" s="108"/>
      <c r="D51" s="100"/>
      <c r="E51" s="6">
        <v>2020</v>
      </c>
      <c r="F51" s="7">
        <f t="shared" si="2"/>
        <v>25.4</v>
      </c>
      <c r="G51" s="7"/>
      <c r="H51" s="7">
        <v>25.4</v>
      </c>
      <c r="I51" s="46"/>
    </row>
    <row r="52" spans="1:9" s="5" customFormat="1" ht="12" customHeight="1">
      <c r="A52" s="102" t="s">
        <v>67</v>
      </c>
      <c r="B52" s="107" t="s">
        <v>25</v>
      </c>
      <c r="C52" s="107" t="s">
        <v>12</v>
      </c>
      <c r="D52" s="99" t="s">
        <v>86</v>
      </c>
      <c r="E52" s="24">
        <v>2017</v>
      </c>
      <c r="F52" s="25">
        <f t="shared" si="2"/>
        <v>124</v>
      </c>
      <c r="G52" s="25"/>
      <c r="H52" s="25">
        <v>124</v>
      </c>
      <c r="I52" s="46"/>
    </row>
    <row r="53" spans="1:9" s="5" customFormat="1" ht="23.25" customHeight="1">
      <c r="A53" s="104"/>
      <c r="B53" s="108"/>
      <c r="C53" s="108"/>
      <c r="D53" s="100"/>
      <c r="E53" s="6">
        <v>2019</v>
      </c>
      <c r="F53" s="7">
        <f t="shared" si="2"/>
        <v>230</v>
      </c>
      <c r="G53" s="7"/>
      <c r="H53" s="7">
        <v>230</v>
      </c>
      <c r="I53" s="46"/>
    </row>
    <row r="54" spans="1:9" s="5" customFormat="1" ht="12" customHeight="1">
      <c r="A54" s="102" t="s">
        <v>101</v>
      </c>
      <c r="B54" s="107" t="s">
        <v>125</v>
      </c>
      <c r="C54" s="107" t="s">
        <v>12</v>
      </c>
      <c r="D54" s="99" t="s">
        <v>163</v>
      </c>
      <c r="E54" s="24">
        <v>2019</v>
      </c>
      <c r="F54" s="25">
        <f t="shared" si="2"/>
        <v>100.7</v>
      </c>
      <c r="G54" s="25"/>
      <c r="H54" s="25">
        <v>100.7</v>
      </c>
      <c r="I54" s="46"/>
    </row>
    <row r="55" spans="1:9" s="5" customFormat="1" ht="23.25" customHeight="1">
      <c r="A55" s="104"/>
      <c r="B55" s="108"/>
      <c r="C55" s="108"/>
      <c r="D55" s="100"/>
      <c r="E55" s="6">
        <v>2020</v>
      </c>
      <c r="F55" s="7">
        <f t="shared" si="2"/>
        <v>100.7</v>
      </c>
      <c r="G55" s="7"/>
      <c r="H55" s="7">
        <v>100.7</v>
      </c>
      <c r="I55" s="46"/>
    </row>
    <row r="56" spans="1:9" s="5" customFormat="1" ht="34.5" customHeight="1">
      <c r="A56" s="1" t="s">
        <v>72</v>
      </c>
      <c r="B56" s="2" t="s">
        <v>49</v>
      </c>
      <c r="C56" s="2" t="s">
        <v>12</v>
      </c>
      <c r="D56" s="3">
        <v>2017</v>
      </c>
      <c r="E56" s="3">
        <v>2017</v>
      </c>
      <c r="F56" s="4">
        <f t="shared" si="2"/>
        <v>73.9</v>
      </c>
      <c r="G56" s="4"/>
      <c r="H56" s="4">
        <v>73.9</v>
      </c>
      <c r="I56" s="46"/>
    </row>
    <row r="57" spans="1:9" s="5" customFormat="1" ht="35.25" customHeight="1">
      <c r="A57" s="1" t="s">
        <v>73</v>
      </c>
      <c r="B57" s="2" t="s">
        <v>50</v>
      </c>
      <c r="C57" s="2" t="s">
        <v>12</v>
      </c>
      <c r="D57" s="3">
        <v>2017</v>
      </c>
      <c r="E57" s="3">
        <v>2017</v>
      </c>
      <c r="F57" s="4">
        <f t="shared" si="2"/>
        <v>100</v>
      </c>
      <c r="G57" s="4"/>
      <c r="H57" s="4">
        <v>100</v>
      </c>
      <c r="I57" s="46"/>
    </row>
    <row r="58" spans="1:9" s="5" customFormat="1" ht="34.5" customHeight="1">
      <c r="A58" s="1" t="s">
        <v>74</v>
      </c>
      <c r="B58" s="2" t="s">
        <v>51</v>
      </c>
      <c r="C58" s="2" t="s">
        <v>12</v>
      </c>
      <c r="D58" s="3">
        <v>2017</v>
      </c>
      <c r="E58" s="3">
        <v>2017</v>
      </c>
      <c r="F58" s="4">
        <f t="shared" si="2"/>
        <v>90.6</v>
      </c>
      <c r="G58" s="4"/>
      <c r="H58" s="4">
        <v>90.6</v>
      </c>
      <c r="I58" s="46"/>
    </row>
    <row r="59" spans="1:9" s="5" customFormat="1" ht="36" customHeight="1">
      <c r="A59" s="1" t="s">
        <v>75</v>
      </c>
      <c r="B59" s="2" t="s">
        <v>53</v>
      </c>
      <c r="C59" s="2" t="s">
        <v>12</v>
      </c>
      <c r="D59" s="3">
        <v>2017</v>
      </c>
      <c r="E59" s="3">
        <v>2017</v>
      </c>
      <c r="F59" s="4">
        <f t="shared" si="2"/>
        <v>85.5</v>
      </c>
      <c r="G59" s="4"/>
      <c r="H59" s="4">
        <v>85.5</v>
      </c>
      <c r="I59" s="46"/>
    </row>
    <row r="60" spans="1:9" s="5" customFormat="1" ht="11.25">
      <c r="A60" s="102" t="s">
        <v>90</v>
      </c>
      <c r="B60" s="101" t="s">
        <v>98</v>
      </c>
      <c r="C60" s="101" t="s">
        <v>12</v>
      </c>
      <c r="D60" s="105">
        <v>2018</v>
      </c>
      <c r="E60" s="24">
        <v>2018</v>
      </c>
      <c r="F60" s="25">
        <f>H60</f>
        <v>620</v>
      </c>
      <c r="G60" s="25"/>
      <c r="H60" s="25">
        <v>620</v>
      </c>
      <c r="I60" s="46"/>
    </row>
    <row r="61" spans="1:9" s="5" customFormat="1" ht="22.5" customHeight="1">
      <c r="A61" s="104"/>
      <c r="B61" s="101"/>
      <c r="C61" s="101"/>
      <c r="D61" s="105"/>
      <c r="E61" s="6"/>
      <c r="F61" s="58"/>
      <c r="G61" s="58"/>
      <c r="H61" s="58"/>
      <c r="I61" s="46"/>
    </row>
    <row r="62" spans="1:9" s="5" customFormat="1" ht="69.75" customHeight="1">
      <c r="A62" s="1" t="s">
        <v>95</v>
      </c>
      <c r="B62" s="2" t="s">
        <v>58</v>
      </c>
      <c r="C62" s="2" t="s">
        <v>12</v>
      </c>
      <c r="D62" s="3">
        <v>2018</v>
      </c>
      <c r="E62" s="3">
        <v>2018</v>
      </c>
      <c r="F62" s="4">
        <f aca="true" t="shared" si="3" ref="F62:F67">H62</f>
        <v>192.1</v>
      </c>
      <c r="G62" s="4"/>
      <c r="H62" s="4">
        <f>225-32.9</f>
        <v>192.1</v>
      </c>
      <c r="I62" s="46"/>
    </row>
    <row r="63" spans="1:9" s="5" customFormat="1" ht="35.25" customHeight="1">
      <c r="A63" s="1" t="s">
        <v>96</v>
      </c>
      <c r="B63" s="2" t="s">
        <v>80</v>
      </c>
      <c r="C63" s="2" t="s">
        <v>12</v>
      </c>
      <c r="D63" s="3">
        <v>2018</v>
      </c>
      <c r="E63" s="3">
        <v>2018</v>
      </c>
      <c r="F63" s="4">
        <f t="shared" si="3"/>
        <v>85</v>
      </c>
      <c r="G63" s="4"/>
      <c r="H63" s="4">
        <v>85</v>
      </c>
      <c r="I63" s="46"/>
    </row>
    <row r="64" spans="1:9" s="94" customFormat="1" ht="36.75" customHeight="1">
      <c r="A64" s="88" t="s">
        <v>97</v>
      </c>
      <c r="B64" s="89" t="s">
        <v>122</v>
      </c>
      <c r="C64" s="89" t="s">
        <v>12</v>
      </c>
      <c r="D64" s="90">
        <v>2019</v>
      </c>
      <c r="E64" s="90">
        <v>2019</v>
      </c>
      <c r="F64" s="91">
        <f t="shared" si="3"/>
        <v>170</v>
      </c>
      <c r="G64" s="92"/>
      <c r="H64" s="91">
        <v>170</v>
      </c>
      <c r="I64" s="93"/>
    </row>
    <row r="65" spans="1:9" s="86" customFormat="1" ht="36.75" customHeight="1">
      <c r="A65" s="82" t="s">
        <v>99</v>
      </c>
      <c r="B65" s="95" t="s">
        <v>164</v>
      </c>
      <c r="C65" s="26" t="s">
        <v>12</v>
      </c>
      <c r="D65" s="83">
        <v>2019</v>
      </c>
      <c r="E65" s="83">
        <v>2019</v>
      </c>
      <c r="F65" s="87">
        <f>H65</f>
        <v>81</v>
      </c>
      <c r="G65" s="84"/>
      <c r="H65" s="96">
        <v>81</v>
      </c>
      <c r="I65" s="85"/>
    </row>
    <row r="66" spans="1:9" s="5" customFormat="1" ht="49.5" customHeight="1">
      <c r="A66" s="50" t="s">
        <v>110</v>
      </c>
      <c r="B66" s="26" t="s">
        <v>157</v>
      </c>
      <c r="C66" s="26" t="s">
        <v>12</v>
      </c>
      <c r="D66" s="24">
        <v>2020</v>
      </c>
      <c r="E66" s="24">
        <v>2020</v>
      </c>
      <c r="F66" s="87">
        <f>H66</f>
        <v>200</v>
      </c>
      <c r="G66" s="63"/>
      <c r="H66" s="87">
        <v>200</v>
      </c>
      <c r="I66" s="46"/>
    </row>
    <row r="67" spans="1:11" s="5" customFormat="1" ht="35.25" customHeight="1">
      <c r="A67" s="1" t="s">
        <v>160</v>
      </c>
      <c r="B67" s="2" t="s">
        <v>102</v>
      </c>
      <c r="C67" s="2" t="s">
        <v>12</v>
      </c>
      <c r="D67" s="3">
        <v>2019</v>
      </c>
      <c r="E67" s="3">
        <v>2019</v>
      </c>
      <c r="F67" s="4">
        <f t="shared" si="3"/>
        <v>94</v>
      </c>
      <c r="G67" s="4"/>
      <c r="H67" s="4">
        <v>94</v>
      </c>
      <c r="I67" s="46"/>
      <c r="K67" s="5" t="s">
        <v>124</v>
      </c>
    </row>
    <row r="68" spans="1:9" s="5" customFormat="1" ht="11.25">
      <c r="A68" s="102" t="s">
        <v>161</v>
      </c>
      <c r="B68" s="101" t="s">
        <v>59</v>
      </c>
      <c r="C68" s="101" t="s">
        <v>12</v>
      </c>
      <c r="D68" s="105" t="s">
        <v>18</v>
      </c>
      <c r="E68" s="24">
        <v>2017</v>
      </c>
      <c r="F68" s="25">
        <f aca="true" t="shared" si="4" ref="F68:F74">SUM(G68:H68)</f>
        <v>72.8</v>
      </c>
      <c r="G68" s="25"/>
      <c r="H68" s="25">
        <v>72.8</v>
      </c>
      <c r="I68" s="46"/>
    </row>
    <row r="69" spans="1:9" s="5" customFormat="1" ht="11.25">
      <c r="A69" s="103"/>
      <c r="B69" s="101"/>
      <c r="C69" s="101"/>
      <c r="D69" s="105"/>
      <c r="E69" s="22">
        <v>2018</v>
      </c>
      <c r="F69" s="23">
        <f t="shared" si="4"/>
        <v>84.9</v>
      </c>
      <c r="G69" s="23"/>
      <c r="H69" s="23">
        <f>95.9-11</f>
        <v>84.9</v>
      </c>
      <c r="I69" s="46"/>
    </row>
    <row r="70" spans="1:9" s="5" customFormat="1" ht="11.25">
      <c r="A70" s="103"/>
      <c r="B70" s="101"/>
      <c r="C70" s="101"/>
      <c r="D70" s="105"/>
      <c r="E70" s="22">
        <v>2019</v>
      </c>
      <c r="F70" s="23">
        <f t="shared" si="4"/>
        <v>31.799999999999997</v>
      </c>
      <c r="G70" s="23"/>
      <c r="H70" s="23">
        <f>70-38.2</f>
        <v>31.799999999999997</v>
      </c>
      <c r="I70" s="46"/>
    </row>
    <row r="71" spans="1:9" s="5" customFormat="1" ht="11.25">
      <c r="A71" s="103"/>
      <c r="B71" s="101"/>
      <c r="C71" s="101"/>
      <c r="D71" s="105"/>
      <c r="E71" s="22">
        <v>2020</v>
      </c>
      <c r="F71" s="23">
        <f>H71</f>
        <v>56.8</v>
      </c>
      <c r="G71" s="23"/>
      <c r="H71" s="23">
        <f>70-13.2</f>
        <v>56.8</v>
      </c>
      <c r="I71" s="46"/>
    </row>
    <row r="72" spans="1:9" s="5" customFormat="1" ht="11.25">
      <c r="A72" s="102" t="s">
        <v>111</v>
      </c>
      <c r="B72" s="101" t="s">
        <v>19</v>
      </c>
      <c r="C72" s="101" t="s">
        <v>12</v>
      </c>
      <c r="D72" s="99" t="s">
        <v>13</v>
      </c>
      <c r="E72" s="24">
        <v>2017</v>
      </c>
      <c r="F72" s="25">
        <f t="shared" si="4"/>
        <v>38.7</v>
      </c>
      <c r="G72" s="25"/>
      <c r="H72" s="25">
        <v>38.7</v>
      </c>
      <c r="I72" s="46"/>
    </row>
    <row r="73" spans="1:9" s="5" customFormat="1" ht="11.25">
      <c r="A73" s="103"/>
      <c r="B73" s="101"/>
      <c r="C73" s="101"/>
      <c r="D73" s="122"/>
      <c r="E73" s="22">
        <v>2018</v>
      </c>
      <c r="F73" s="23">
        <f t="shared" si="4"/>
        <v>261</v>
      </c>
      <c r="G73" s="23"/>
      <c r="H73" s="23">
        <f>250+11</f>
        <v>261</v>
      </c>
      <c r="I73" s="46"/>
    </row>
    <row r="74" spans="1:9" s="5" customFormat="1" ht="11.25">
      <c r="A74" s="103"/>
      <c r="B74" s="101"/>
      <c r="C74" s="101"/>
      <c r="D74" s="122"/>
      <c r="E74" s="22">
        <v>2019</v>
      </c>
      <c r="F74" s="23">
        <f t="shared" si="4"/>
        <v>19.1</v>
      </c>
      <c r="G74" s="23"/>
      <c r="H74" s="23">
        <f>50-30.9</f>
        <v>19.1</v>
      </c>
      <c r="I74" s="46"/>
    </row>
    <row r="75" spans="1:9" s="5" customFormat="1" ht="11.25">
      <c r="A75" s="103"/>
      <c r="B75" s="101"/>
      <c r="C75" s="101"/>
      <c r="D75" s="122"/>
      <c r="E75" s="22">
        <v>2020</v>
      </c>
      <c r="F75" s="23">
        <f>SUM(G75:H75)</f>
        <v>44.1</v>
      </c>
      <c r="G75" s="23"/>
      <c r="H75" s="23">
        <f>50-5.9</f>
        <v>44.1</v>
      </c>
      <c r="I75" s="46"/>
    </row>
    <row r="76" spans="1:9" s="5" customFormat="1" ht="12" customHeight="1">
      <c r="A76" s="106" t="s">
        <v>112</v>
      </c>
      <c r="B76" s="101" t="s">
        <v>84</v>
      </c>
      <c r="C76" s="101" t="s">
        <v>12</v>
      </c>
      <c r="D76" s="105" t="s">
        <v>15</v>
      </c>
      <c r="E76" s="24">
        <v>2018</v>
      </c>
      <c r="F76" s="25">
        <f>SUM(G76:H76)</f>
        <v>90</v>
      </c>
      <c r="G76" s="25"/>
      <c r="H76" s="25">
        <v>90</v>
      </c>
      <c r="I76" s="46"/>
    </row>
    <row r="77" spans="1:9" s="5" customFormat="1" ht="12" customHeight="1">
      <c r="A77" s="106"/>
      <c r="B77" s="101"/>
      <c r="C77" s="101"/>
      <c r="D77" s="105"/>
      <c r="E77" s="22">
        <v>2019</v>
      </c>
      <c r="F77" s="23">
        <f>SUM(G77:H77)</f>
        <v>44.6</v>
      </c>
      <c r="G77" s="23"/>
      <c r="H77" s="23">
        <v>44.6</v>
      </c>
      <c r="I77" s="46"/>
    </row>
    <row r="78" spans="1:9" s="5" customFormat="1" ht="12" customHeight="1">
      <c r="A78" s="106"/>
      <c r="B78" s="101"/>
      <c r="C78" s="101"/>
      <c r="D78" s="105"/>
      <c r="E78" s="22">
        <v>2020</v>
      </c>
      <c r="F78" s="23">
        <f>SUM(G78:H78)</f>
        <v>93.7</v>
      </c>
      <c r="G78" s="23"/>
      <c r="H78" s="23">
        <f>100-25.4+13.2+5.9</f>
        <v>93.7</v>
      </c>
      <c r="I78" s="46"/>
    </row>
    <row r="79" spans="1:9" s="5" customFormat="1" ht="3" customHeight="1">
      <c r="A79" s="106"/>
      <c r="B79" s="101"/>
      <c r="C79" s="101"/>
      <c r="D79" s="105"/>
      <c r="E79" s="6"/>
      <c r="F79" s="7"/>
      <c r="G79" s="7"/>
      <c r="H79" s="7"/>
      <c r="I79" s="46"/>
    </row>
    <row r="80" spans="1:9" s="5" customFormat="1" ht="12" customHeight="1">
      <c r="A80" s="106" t="s">
        <v>113</v>
      </c>
      <c r="B80" s="101" t="s">
        <v>70</v>
      </c>
      <c r="C80" s="101" t="s">
        <v>12</v>
      </c>
      <c r="D80" s="105">
        <v>2019</v>
      </c>
      <c r="E80" s="24">
        <v>2019</v>
      </c>
      <c r="F80" s="25">
        <f>SUM(G80:H80)</f>
        <v>30</v>
      </c>
      <c r="G80" s="25"/>
      <c r="H80" s="25">
        <v>30</v>
      </c>
      <c r="I80" s="46"/>
    </row>
    <row r="81" spans="1:9" s="5" customFormat="1" ht="12" customHeight="1">
      <c r="A81" s="106"/>
      <c r="B81" s="101"/>
      <c r="C81" s="101"/>
      <c r="D81" s="105"/>
      <c r="E81" s="22"/>
      <c r="F81" s="23"/>
      <c r="G81" s="23"/>
      <c r="H81" s="23"/>
      <c r="I81" s="46"/>
    </row>
    <row r="82" spans="1:9" s="5" customFormat="1" ht="12" customHeight="1">
      <c r="A82" s="106"/>
      <c r="B82" s="101"/>
      <c r="C82" s="101"/>
      <c r="D82" s="105"/>
      <c r="E82" s="22"/>
      <c r="F82" s="23"/>
      <c r="G82" s="23"/>
      <c r="H82" s="23"/>
      <c r="I82" s="46"/>
    </row>
    <row r="83" spans="1:9" s="5" customFormat="1" ht="5.25" customHeight="1">
      <c r="A83" s="106"/>
      <c r="B83" s="101"/>
      <c r="C83" s="101"/>
      <c r="D83" s="105"/>
      <c r="E83" s="6"/>
      <c r="F83" s="7"/>
      <c r="G83" s="7"/>
      <c r="H83" s="7"/>
      <c r="I83" s="46"/>
    </row>
    <row r="84" spans="1:9" s="5" customFormat="1" ht="131.25" customHeight="1">
      <c r="A84" s="1" t="s">
        <v>114</v>
      </c>
      <c r="B84" s="26" t="s">
        <v>45</v>
      </c>
      <c r="C84" s="26" t="s">
        <v>12</v>
      </c>
      <c r="D84" s="24">
        <v>2017</v>
      </c>
      <c r="E84" s="24">
        <v>2017</v>
      </c>
      <c r="F84" s="62">
        <f aca="true" t="shared" si="5" ref="F84:F89">SUM(G84:H84)</f>
        <v>76000</v>
      </c>
      <c r="G84" s="37"/>
      <c r="H84" s="62">
        <v>76000</v>
      </c>
      <c r="I84" s="46"/>
    </row>
    <row r="85" spans="1:9" s="5" customFormat="1" ht="34.5" customHeight="1">
      <c r="A85" s="1" t="s">
        <v>123</v>
      </c>
      <c r="B85" s="2" t="s">
        <v>20</v>
      </c>
      <c r="C85" s="2" t="s">
        <v>12</v>
      </c>
      <c r="D85" s="3">
        <v>2017</v>
      </c>
      <c r="E85" s="3">
        <v>2017</v>
      </c>
      <c r="F85" s="4">
        <f t="shared" si="5"/>
        <v>26</v>
      </c>
      <c r="G85" s="4"/>
      <c r="H85" s="4">
        <v>26</v>
      </c>
      <c r="I85" s="46"/>
    </row>
    <row r="86" spans="1:9" s="5" customFormat="1" ht="33.75" customHeight="1">
      <c r="A86" s="1" t="s">
        <v>126</v>
      </c>
      <c r="B86" s="2" t="s">
        <v>21</v>
      </c>
      <c r="C86" s="2" t="s">
        <v>12</v>
      </c>
      <c r="D86" s="3">
        <v>2017</v>
      </c>
      <c r="E86" s="3">
        <v>2017</v>
      </c>
      <c r="F86" s="4">
        <f t="shared" si="5"/>
        <v>1736.4</v>
      </c>
      <c r="G86" s="4"/>
      <c r="H86" s="4">
        <v>1736.4</v>
      </c>
      <c r="I86" s="46"/>
    </row>
    <row r="87" spans="1:9" s="5" customFormat="1" ht="33.75" customHeight="1">
      <c r="A87" s="1" t="s">
        <v>131</v>
      </c>
      <c r="B87" s="2" t="s">
        <v>78</v>
      </c>
      <c r="C87" s="2" t="s">
        <v>12</v>
      </c>
      <c r="D87" s="3">
        <v>2018</v>
      </c>
      <c r="E87" s="3">
        <v>2018</v>
      </c>
      <c r="F87" s="39">
        <f t="shared" si="5"/>
        <v>5320</v>
      </c>
      <c r="G87" s="40"/>
      <c r="H87" s="39">
        <v>5320</v>
      </c>
      <c r="I87" s="46"/>
    </row>
    <row r="88" spans="1:9" s="5" customFormat="1" ht="34.5" customHeight="1">
      <c r="A88" s="1" t="s">
        <v>132</v>
      </c>
      <c r="B88" s="2" t="s">
        <v>158</v>
      </c>
      <c r="C88" s="2" t="s">
        <v>12</v>
      </c>
      <c r="D88" s="3">
        <v>2020</v>
      </c>
      <c r="E88" s="3">
        <v>2020</v>
      </c>
      <c r="F88" s="39">
        <f t="shared" si="5"/>
        <v>50</v>
      </c>
      <c r="G88" s="40"/>
      <c r="H88" s="39">
        <v>50</v>
      </c>
      <c r="I88" s="38"/>
    </row>
    <row r="89" spans="1:9" s="5" customFormat="1" ht="15.75" customHeight="1">
      <c r="A89" s="113" t="s">
        <v>135</v>
      </c>
      <c r="B89" s="114"/>
      <c r="C89" s="114"/>
      <c r="D89" s="115"/>
      <c r="E89" s="75">
        <v>2020</v>
      </c>
      <c r="F89" s="76">
        <f t="shared" si="5"/>
        <v>100</v>
      </c>
      <c r="G89" s="77"/>
      <c r="H89" s="78">
        <v>100</v>
      </c>
      <c r="I89" s="38"/>
    </row>
    <row r="90" spans="1:9" s="5" customFormat="1" ht="14.25" customHeight="1">
      <c r="A90" s="116"/>
      <c r="B90" s="117"/>
      <c r="C90" s="117"/>
      <c r="D90" s="118"/>
      <c r="E90" s="79">
        <v>2021</v>
      </c>
      <c r="F90" s="80">
        <v>100</v>
      </c>
      <c r="G90" s="73"/>
      <c r="H90" s="74">
        <v>100</v>
      </c>
      <c r="I90" s="38"/>
    </row>
    <row r="91" spans="1:9" s="5" customFormat="1" ht="15.75" customHeight="1">
      <c r="A91" s="102" t="s">
        <v>46</v>
      </c>
      <c r="B91" s="107" t="s">
        <v>70</v>
      </c>
      <c r="C91" s="99" t="s">
        <v>12</v>
      </c>
      <c r="D91" s="24" t="s">
        <v>136</v>
      </c>
      <c r="E91" s="24">
        <v>2020</v>
      </c>
      <c r="F91" s="62">
        <v>100</v>
      </c>
      <c r="G91" s="37"/>
      <c r="H91" s="62">
        <v>100</v>
      </c>
      <c r="I91" s="38"/>
    </row>
    <row r="92" spans="1:9" s="5" customFormat="1" ht="26.25" customHeight="1">
      <c r="A92" s="104"/>
      <c r="B92" s="108"/>
      <c r="C92" s="100"/>
      <c r="D92" s="6"/>
      <c r="E92" s="6">
        <v>2021</v>
      </c>
      <c r="F92" s="70">
        <v>100</v>
      </c>
      <c r="G92" s="69"/>
      <c r="H92" s="70">
        <v>100</v>
      </c>
      <c r="I92" s="38"/>
    </row>
    <row r="93" spans="1:9" s="5" customFormat="1" ht="14.25" customHeight="1">
      <c r="A93" s="113" t="s">
        <v>137</v>
      </c>
      <c r="B93" s="114"/>
      <c r="C93" s="114"/>
      <c r="D93" s="115"/>
      <c r="E93" s="51">
        <v>2020</v>
      </c>
      <c r="F93" s="72">
        <f>H93</f>
        <v>1049.3</v>
      </c>
      <c r="G93" s="73"/>
      <c r="H93" s="74">
        <f>SUM(H95+H96)</f>
        <v>1049.3</v>
      </c>
      <c r="I93" s="38"/>
    </row>
    <row r="94" spans="1:9" s="5" customFormat="1" ht="15" customHeight="1">
      <c r="A94" s="116"/>
      <c r="B94" s="117"/>
      <c r="C94" s="117"/>
      <c r="D94" s="118"/>
      <c r="E94" s="22"/>
      <c r="F94" s="71"/>
      <c r="G94" s="67"/>
      <c r="H94" s="68"/>
      <c r="I94" s="38"/>
    </row>
    <row r="95" spans="1:9" s="5" customFormat="1" ht="34.5" customHeight="1">
      <c r="A95" s="1" t="s">
        <v>40</v>
      </c>
      <c r="B95" s="64" t="s">
        <v>165</v>
      </c>
      <c r="C95" s="2" t="s">
        <v>12</v>
      </c>
      <c r="D95" s="65">
        <v>2020</v>
      </c>
      <c r="E95" s="24">
        <v>2020</v>
      </c>
      <c r="F95" s="66">
        <v>50</v>
      </c>
      <c r="G95" s="37"/>
      <c r="H95" s="62">
        <v>50</v>
      </c>
      <c r="I95" s="38"/>
    </row>
    <row r="96" spans="1:9" s="5" customFormat="1" ht="39" customHeight="1">
      <c r="A96" s="1" t="s">
        <v>106</v>
      </c>
      <c r="B96" s="2" t="s">
        <v>156</v>
      </c>
      <c r="C96" s="2" t="s">
        <v>12</v>
      </c>
      <c r="D96" s="3">
        <v>2020</v>
      </c>
      <c r="E96" s="3">
        <v>2020</v>
      </c>
      <c r="F96" s="4">
        <f>H96</f>
        <v>999.3</v>
      </c>
      <c r="G96" s="4"/>
      <c r="H96" s="4">
        <f>100+899.3</f>
        <v>999.3</v>
      </c>
      <c r="I96" s="46"/>
    </row>
    <row r="97" spans="1:9" s="5" customFormat="1" ht="11.25">
      <c r="A97" s="113" t="s">
        <v>139</v>
      </c>
      <c r="B97" s="114"/>
      <c r="C97" s="114"/>
      <c r="D97" s="115"/>
      <c r="E97" s="15">
        <v>2018</v>
      </c>
      <c r="F97" s="16">
        <f>SUM(G97:H97)</f>
        <v>11569</v>
      </c>
      <c r="G97" s="17">
        <f>SUM(G101)</f>
        <v>9769</v>
      </c>
      <c r="H97" s="17">
        <f>SUM(H101)</f>
        <v>1800</v>
      </c>
      <c r="I97" s="46"/>
    </row>
    <row r="98" spans="1:9" s="5" customFormat="1" ht="11.25">
      <c r="A98" s="116"/>
      <c r="B98" s="117"/>
      <c r="C98" s="117"/>
      <c r="D98" s="118"/>
      <c r="E98" s="18"/>
      <c r="F98" s="19"/>
      <c r="G98" s="20"/>
      <c r="H98" s="20"/>
      <c r="I98" s="46"/>
    </row>
    <row r="99" spans="1:9" s="5" customFormat="1" ht="5.25" customHeight="1">
      <c r="A99" s="116"/>
      <c r="B99" s="117"/>
      <c r="C99" s="117"/>
      <c r="D99" s="118"/>
      <c r="E99" s="18"/>
      <c r="F99" s="19"/>
      <c r="G99" s="20"/>
      <c r="H99" s="20"/>
      <c r="I99" s="46"/>
    </row>
    <row r="100" spans="1:9" s="5" customFormat="1" ht="5.25" customHeight="1">
      <c r="A100" s="119"/>
      <c r="B100" s="120"/>
      <c r="C100" s="120"/>
      <c r="D100" s="121"/>
      <c r="E100" s="21"/>
      <c r="F100" s="33"/>
      <c r="G100" s="34"/>
      <c r="H100" s="34"/>
      <c r="I100" s="46"/>
    </row>
    <row r="101" spans="1:9" s="5" customFormat="1" ht="11.25" customHeight="1">
      <c r="A101" s="102" t="s">
        <v>81</v>
      </c>
      <c r="B101" s="123" t="s">
        <v>68</v>
      </c>
      <c r="C101" s="133"/>
      <c r="D101" s="99">
        <v>2018</v>
      </c>
      <c r="E101" s="24">
        <v>2018</v>
      </c>
      <c r="F101" s="25">
        <f>SUM(G101:H101)</f>
        <v>11569</v>
      </c>
      <c r="G101" s="25">
        <f>SUM(G105)</f>
        <v>9769</v>
      </c>
      <c r="H101" s="25">
        <f>SUM(H105)</f>
        <v>1800</v>
      </c>
      <c r="I101" s="46"/>
    </row>
    <row r="102" spans="1:9" s="5" customFormat="1" ht="11.25" customHeight="1">
      <c r="A102" s="103"/>
      <c r="B102" s="124"/>
      <c r="C102" s="134"/>
      <c r="D102" s="122"/>
      <c r="E102" s="22"/>
      <c r="F102" s="42"/>
      <c r="G102" s="43"/>
      <c r="H102" s="43"/>
      <c r="I102" s="46"/>
    </row>
    <row r="103" spans="1:9" s="5" customFormat="1" ht="11.25" customHeight="1">
      <c r="A103" s="103"/>
      <c r="B103" s="124"/>
      <c r="C103" s="134"/>
      <c r="D103" s="122"/>
      <c r="E103" s="22"/>
      <c r="F103" s="42"/>
      <c r="G103" s="43"/>
      <c r="H103" s="43"/>
      <c r="I103" s="46"/>
    </row>
    <row r="104" spans="1:9" s="5" customFormat="1" ht="46.5" customHeight="1">
      <c r="A104" s="104"/>
      <c r="B104" s="125"/>
      <c r="C104" s="135"/>
      <c r="D104" s="100"/>
      <c r="E104" s="6"/>
      <c r="F104" s="44"/>
      <c r="G104" s="45"/>
      <c r="H104" s="45"/>
      <c r="I104" s="46"/>
    </row>
    <row r="105" spans="1:9" s="5" customFormat="1" ht="11.25">
      <c r="A105" s="102" t="s">
        <v>115</v>
      </c>
      <c r="B105" s="123" t="s">
        <v>71</v>
      </c>
      <c r="C105" s="133"/>
      <c r="D105" s="99" t="s">
        <v>167</v>
      </c>
      <c r="E105" s="24">
        <v>2018</v>
      </c>
      <c r="F105" s="25">
        <f>H105+G105</f>
        <v>11569</v>
      </c>
      <c r="G105" s="25">
        <f>SUM(G109+G110+G111)</f>
        <v>9769</v>
      </c>
      <c r="H105" s="25">
        <f>H109+H110+H111</f>
        <v>1800</v>
      </c>
      <c r="I105" s="46"/>
    </row>
    <row r="106" spans="1:9" s="5" customFormat="1" ht="11.25">
      <c r="A106" s="103"/>
      <c r="B106" s="124"/>
      <c r="C106" s="134"/>
      <c r="D106" s="122"/>
      <c r="E106" s="22"/>
      <c r="F106" s="42"/>
      <c r="G106" s="43"/>
      <c r="H106" s="43"/>
      <c r="I106" s="46"/>
    </row>
    <row r="107" spans="1:9" s="5" customFormat="1" ht="11.25">
      <c r="A107" s="103"/>
      <c r="B107" s="124"/>
      <c r="C107" s="134"/>
      <c r="D107" s="122"/>
      <c r="E107" s="22"/>
      <c r="F107" s="42"/>
      <c r="G107" s="43"/>
      <c r="H107" s="43"/>
      <c r="I107" s="46"/>
    </row>
    <row r="108" spans="1:9" s="5" customFormat="1" ht="103.5" customHeight="1">
      <c r="A108" s="104"/>
      <c r="B108" s="125"/>
      <c r="C108" s="135"/>
      <c r="D108" s="100"/>
      <c r="E108" s="6"/>
      <c r="F108" s="44"/>
      <c r="G108" s="45"/>
      <c r="H108" s="45"/>
      <c r="I108" s="46"/>
    </row>
    <row r="109" spans="1:9" s="5" customFormat="1" ht="35.25" customHeight="1">
      <c r="A109" s="1" t="s">
        <v>116</v>
      </c>
      <c r="B109" s="2" t="s">
        <v>56</v>
      </c>
      <c r="C109" s="2" t="s">
        <v>12</v>
      </c>
      <c r="D109" s="3">
        <v>2018</v>
      </c>
      <c r="E109" s="3">
        <v>2018</v>
      </c>
      <c r="F109" s="4">
        <f>H109+G109</f>
        <v>7222</v>
      </c>
      <c r="G109" s="4">
        <v>6022</v>
      </c>
      <c r="H109" s="4">
        <v>1200</v>
      </c>
      <c r="I109" s="46"/>
    </row>
    <row r="110" spans="1:9" s="5" customFormat="1" ht="33.75" customHeight="1">
      <c r="A110" s="1" t="s">
        <v>140</v>
      </c>
      <c r="B110" s="2" t="s">
        <v>87</v>
      </c>
      <c r="C110" s="2" t="s">
        <v>12</v>
      </c>
      <c r="D110" s="3">
        <v>2018</v>
      </c>
      <c r="E110" s="3">
        <v>2018</v>
      </c>
      <c r="F110" s="4">
        <f>H110+G110</f>
        <v>2623</v>
      </c>
      <c r="G110" s="4">
        <v>2223</v>
      </c>
      <c r="H110" s="4">
        <v>400</v>
      </c>
      <c r="I110" s="46"/>
    </row>
    <row r="111" spans="1:9" s="5" customFormat="1" ht="35.25" customHeight="1">
      <c r="A111" s="1" t="s">
        <v>141</v>
      </c>
      <c r="B111" s="2" t="s">
        <v>17</v>
      </c>
      <c r="C111" s="2" t="s">
        <v>12</v>
      </c>
      <c r="D111" s="3">
        <v>2018</v>
      </c>
      <c r="E111" s="3">
        <v>2018</v>
      </c>
      <c r="F111" s="4">
        <f>SUM(G111:H111)</f>
        <v>1724</v>
      </c>
      <c r="G111" s="4">
        <v>1524</v>
      </c>
      <c r="H111" s="4">
        <v>200</v>
      </c>
      <c r="I111" s="46"/>
    </row>
    <row r="112" spans="1:9" s="5" customFormat="1" ht="11.25" customHeight="1">
      <c r="A112" s="113" t="s">
        <v>142</v>
      </c>
      <c r="B112" s="114"/>
      <c r="C112" s="114"/>
      <c r="D112" s="115"/>
      <c r="E112" s="15">
        <v>2018</v>
      </c>
      <c r="F112" s="16">
        <f>SUM(G112:H112)</f>
        <v>18000</v>
      </c>
      <c r="G112" s="147"/>
      <c r="H112" s="17">
        <f>SUM(H114)</f>
        <v>18000</v>
      </c>
      <c r="I112" s="46"/>
    </row>
    <row r="113" spans="1:9" s="5" customFormat="1" ht="5.25" customHeight="1">
      <c r="A113" s="119"/>
      <c r="B113" s="120"/>
      <c r="C113" s="120"/>
      <c r="D113" s="121"/>
      <c r="E113" s="21"/>
      <c r="F113" s="33"/>
      <c r="G113" s="34"/>
      <c r="H113" s="34"/>
      <c r="I113" s="46"/>
    </row>
    <row r="114" spans="1:9" s="5" customFormat="1" ht="12.75" customHeight="1">
      <c r="A114" s="102" t="s">
        <v>85</v>
      </c>
      <c r="B114" s="107" t="s">
        <v>45</v>
      </c>
      <c r="C114" s="107" t="s">
        <v>12</v>
      </c>
      <c r="D114" s="99">
        <v>2018</v>
      </c>
      <c r="E114" s="24">
        <v>2018</v>
      </c>
      <c r="F114" s="25">
        <v>18000</v>
      </c>
      <c r="G114" s="25"/>
      <c r="H114" s="25">
        <v>18000</v>
      </c>
      <c r="I114" s="46"/>
    </row>
    <row r="115" spans="1:9" s="5" customFormat="1" ht="115.5" customHeight="1">
      <c r="A115" s="104"/>
      <c r="B115" s="108"/>
      <c r="C115" s="108"/>
      <c r="D115" s="100"/>
      <c r="E115" s="6"/>
      <c r="F115" s="7"/>
      <c r="G115" s="7"/>
      <c r="H115" s="7"/>
      <c r="I115" s="46"/>
    </row>
    <row r="116" spans="1:9" s="5" customFormat="1" ht="12" customHeight="1">
      <c r="A116" s="113" t="s">
        <v>143</v>
      </c>
      <c r="B116" s="114"/>
      <c r="C116" s="114"/>
      <c r="D116" s="115"/>
      <c r="E116" s="15">
        <v>2017</v>
      </c>
      <c r="F116" s="16">
        <f>SUM(G116:H116)</f>
        <v>1488.9</v>
      </c>
      <c r="G116" s="17">
        <f>SUM(G120)</f>
        <v>1339</v>
      </c>
      <c r="H116" s="17">
        <f>SUM(H120)</f>
        <v>149.89999999999998</v>
      </c>
      <c r="I116" s="46"/>
    </row>
    <row r="117" spans="1:9" s="5" customFormat="1" ht="12" customHeight="1">
      <c r="A117" s="116"/>
      <c r="B117" s="117"/>
      <c r="C117" s="117"/>
      <c r="D117" s="118"/>
      <c r="E117" s="18">
        <v>2020</v>
      </c>
      <c r="F117" s="19">
        <f>H117+G117</f>
        <v>300</v>
      </c>
      <c r="G117" s="20"/>
      <c r="H117" s="20">
        <f>H126</f>
        <v>300</v>
      </c>
      <c r="I117" s="46"/>
    </row>
    <row r="118" spans="1:9" s="5" customFormat="1" ht="12" customHeight="1">
      <c r="A118" s="116"/>
      <c r="B118" s="117"/>
      <c r="C118" s="117"/>
      <c r="D118" s="118"/>
      <c r="E118" s="18">
        <v>2021</v>
      </c>
      <c r="F118" s="19">
        <f>H118+G118</f>
        <v>500</v>
      </c>
      <c r="G118" s="20"/>
      <c r="H118" s="20">
        <f>H127</f>
        <v>500</v>
      </c>
      <c r="I118" s="46"/>
    </row>
    <row r="119" spans="1:9" s="5" customFormat="1" ht="12" customHeight="1">
      <c r="A119" s="119"/>
      <c r="B119" s="120"/>
      <c r="C119" s="120"/>
      <c r="D119" s="121"/>
      <c r="E119" s="21">
        <v>2022</v>
      </c>
      <c r="F119" s="33">
        <f>H119</f>
        <v>1000</v>
      </c>
      <c r="G119" s="34"/>
      <c r="H119" s="34">
        <f>H128</f>
        <v>1000</v>
      </c>
      <c r="I119" s="46"/>
    </row>
    <row r="120" spans="1:9" s="5" customFormat="1" ht="11.25" customHeight="1">
      <c r="A120" s="103" t="s">
        <v>144</v>
      </c>
      <c r="B120" s="124" t="s">
        <v>100</v>
      </c>
      <c r="C120" s="134"/>
      <c r="D120" s="122" t="s">
        <v>130</v>
      </c>
      <c r="E120" s="22">
        <v>2017</v>
      </c>
      <c r="F120" s="23">
        <f>SUM(G120:H120)</f>
        <v>1488.9</v>
      </c>
      <c r="G120" s="23">
        <f>SUM(G124)</f>
        <v>1339</v>
      </c>
      <c r="H120" s="23">
        <f>SUM(H124)</f>
        <v>149.89999999999998</v>
      </c>
      <c r="I120" s="46"/>
    </row>
    <row r="121" spans="1:9" s="5" customFormat="1" ht="11.25" customHeight="1">
      <c r="A121" s="103"/>
      <c r="B121" s="124"/>
      <c r="C121" s="134"/>
      <c r="D121" s="122"/>
      <c r="E121" s="22">
        <v>2020</v>
      </c>
      <c r="F121" s="42">
        <f>H121</f>
        <v>300</v>
      </c>
      <c r="G121" s="43"/>
      <c r="H121" s="43">
        <f>H126</f>
        <v>300</v>
      </c>
      <c r="I121" s="46"/>
    </row>
    <row r="122" spans="1:9" s="5" customFormat="1" ht="11.25" customHeight="1">
      <c r="A122" s="103"/>
      <c r="B122" s="124"/>
      <c r="C122" s="134"/>
      <c r="D122" s="122"/>
      <c r="E122" s="22">
        <v>2021</v>
      </c>
      <c r="F122" s="42">
        <f>H122</f>
        <v>500</v>
      </c>
      <c r="G122" s="43"/>
      <c r="H122" s="43">
        <f>H127</f>
        <v>500</v>
      </c>
      <c r="I122" s="46"/>
    </row>
    <row r="123" spans="1:9" s="5" customFormat="1" ht="38.25" customHeight="1">
      <c r="A123" s="104"/>
      <c r="B123" s="125"/>
      <c r="C123" s="135"/>
      <c r="D123" s="100"/>
      <c r="E123" s="6">
        <v>2022</v>
      </c>
      <c r="F123" s="44">
        <f>H123</f>
        <v>1000</v>
      </c>
      <c r="G123" s="45"/>
      <c r="H123" s="45">
        <f>H128</f>
        <v>1000</v>
      </c>
      <c r="I123" s="46"/>
    </row>
    <row r="124" spans="1:9" s="5" customFormat="1" ht="50.25" customHeight="1">
      <c r="A124" s="1" t="s">
        <v>145</v>
      </c>
      <c r="B124" s="2" t="s">
        <v>28</v>
      </c>
      <c r="C124" s="2" t="s">
        <v>12</v>
      </c>
      <c r="D124" s="3">
        <v>2017</v>
      </c>
      <c r="E124" s="3">
        <v>2017</v>
      </c>
      <c r="F124" s="4">
        <f>SUM(F125)</f>
        <v>1488.9</v>
      </c>
      <c r="G124" s="4">
        <f>SUM(G125)</f>
        <v>1339</v>
      </c>
      <c r="H124" s="4">
        <f>SUM(H125)</f>
        <v>149.89999999999998</v>
      </c>
      <c r="I124" s="46"/>
    </row>
    <row r="125" spans="1:9" s="5" customFormat="1" ht="72" customHeight="1">
      <c r="A125" s="1" t="s">
        <v>146</v>
      </c>
      <c r="B125" s="2" t="s">
        <v>29</v>
      </c>
      <c r="C125" s="2" t="s">
        <v>12</v>
      </c>
      <c r="D125" s="3">
        <v>2017</v>
      </c>
      <c r="E125" s="3">
        <v>2017</v>
      </c>
      <c r="F125" s="31">
        <f>SUM(G125:H125)</f>
        <v>1488.9</v>
      </c>
      <c r="G125" s="31">
        <v>1339</v>
      </c>
      <c r="H125" s="31">
        <f>191.1-41.2</f>
        <v>149.89999999999998</v>
      </c>
      <c r="I125" s="46"/>
    </row>
    <row r="126" spans="1:9" s="5" customFormat="1" ht="48.75" customHeight="1">
      <c r="A126" s="1" t="s">
        <v>147</v>
      </c>
      <c r="B126" s="2" t="s">
        <v>134</v>
      </c>
      <c r="C126" s="2" t="s">
        <v>12</v>
      </c>
      <c r="D126" s="3">
        <v>2020</v>
      </c>
      <c r="E126" s="3">
        <v>2020</v>
      </c>
      <c r="F126" s="31">
        <f>H126+G126</f>
        <v>300</v>
      </c>
      <c r="G126" s="31"/>
      <c r="H126" s="31">
        <v>300</v>
      </c>
      <c r="I126" s="46"/>
    </row>
    <row r="127" spans="1:9" s="5" customFormat="1" ht="16.5" customHeight="1">
      <c r="A127" s="109" t="s">
        <v>148</v>
      </c>
      <c r="B127" s="107" t="s">
        <v>133</v>
      </c>
      <c r="C127" s="107" t="s">
        <v>12</v>
      </c>
      <c r="D127" s="111" t="s">
        <v>128</v>
      </c>
      <c r="E127" s="24">
        <v>2021</v>
      </c>
      <c r="F127" s="52">
        <f>H127+G127</f>
        <v>500</v>
      </c>
      <c r="G127" s="52"/>
      <c r="H127" s="52">
        <v>500</v>
      </c>
      <c r="I127" s="46"/>
    </row>
    <row r="128" spans="1:9" s="5" customFormat="1" ht="16.5" customHeight="1">
      <c r="A128" s="110"/>
      <c r="B128" s="108"/>
      <c r="C128" s="108"/>
      <c r="D128" s="112"/>
      <c r="E128" s="6">
        <v>2022</v>
      </c>
      <c r="F128" s="45">
        <f>H128+G128</f>
        <v>1000</v>
      </c>
      <c r="G128" s="45"/>
      <c r="H128" s="45">
        <v>1000</v>
      </c>
      <c r="I128" s="46"/>
    </row>
    <row r="129" spans="1:9" s="5" customFormat="1" ht="15" customHeight="1">
      <c r="A129" s="113" t="s">
        <v>149</v>
      </c>
      <c r="B129" s="114"/>
      <c r="C129" s="114"/>
      <c r="D129" s="115"/>
      <c r="E129" s="15">
        <v>2017</v>
      </c>
      <c r="F129" s="16">
        <f>SUM(G129:H129)</f>
        <v>153.4</v>
      </c>
      <c r="G129" s="17"/>
      <c r="H129" s="20">
        <f>SUM(H133+H134+H135+H137)</f>
        <v>153.4</v>
      </c>
      <c r="I129" s="46"/>
    </row>
    <row r="130" spans="1:9" s="5" customFormat="1" ht="15" customHeight="1">
      <c r="A130" s="116"/>
      <c r="B130" s="117"/>
      <c r="C130" s="117"/>
      <c r="D130" s="118"/>
      <c r="E130" s="18">
        <v>2018</v>
      </c>
      <c r="F130" s="19">
        <f>SUM(G130:H130)</f>
        <v>69.3</v>
      </c>
      <c r="G130" s="20"/>
      <c r="H130" s="20">
        <f>SUM(H136+H138)</f>
        <v>69.3</v>
      </c>
      <c r="I130" s="46"/>
    </row>
    <row r="131" spans="1:9" s="5" customFormat="1" ht="15" customHeight="1">
      <c r="A131" s="116"/>
      <c r="B131" s="117"/>
      <c r="C131" s="117"/>
      <c r="D131" s="118"/>
      <c r="E131" s="18">
        <v>2021</v>
      </c>
      <c r="F131" s="19">
        <f>H131</f>
        <v>100</v>
      </c>
      <c r="G131" s="20"/>
      <c r="H131" s="20">
        <f>H139+H141</f>
        <v>100</v>
      </c>
      <c r="I131" s="46"/>
    </row>
    <row r="132" spans="1:9" s="5" customFormat="1" ht="15" customHeight="1">
      <c r="A132" s="116"/>
      <c r="B132" s="117"/>
      <c r="C132" s="117"/>
      <c r="D132" s="118"/>
      <c r="E132" s="81">
        <v>2022</v>
      </c>
      <c r="F132" s="20">
        <f>H132</f>
        <v>100</v>
      </c>
      <c r="G132" s="20"/>
      <c r="H132" s="20">
        <f>H140+H142</f>
        <v>100</v>
      </c>
      <c r="I132" s="46"/>
    </row>
    <row r="133" spans="1:9" s="5" customFormat="1" ht="94.5" customHeight="1">
      <c r="A133" s="1" t="s">
        <v>150</v>
      </c>
      <c r="B133" s="2" t="s">
        <v>26</v>
      </c>
      <c r="C133" s="2" t="s">
        <v>12</v>
      </c>
      <c r="D133" s="3">
        <v>2017</v>
      </c>
      <c r="E133" s="3">
        <v>2017</v>
      </c>
      <c r="F133" s="4">
        <f>SUM(G133:H133)</f>
        <v>26</v>
      </c>
      <c r="G133" s="4"/>
      <c r="H133" s="4">
        <v>26</v>
      </c>
      <c r="I133" s="46"/>
    </row>
    <row r="134" spans="1:9" s="5" customFormat="1" ht="98.25" customHeight="1">
      <c r="A134" s="1" t="s">
        <v>151</v>
      </c>
      <c r="B134" s="2" t="s">
        <v>27</v>
      </c>
      <c r="C134" s="2" t="s">
        <v>12</v>
      </c>
      <c r="D134" s="3">
        <v>2017</v>
      </c>
      <c r="E134" s="3">
        <v>2017</v>
      </c>
      <c r="F134" s="4">
        <f>SUM(G134:H134)</f>
        <v>2.4</v>
      </c>
      <c r="G134" s="4"/>
      <c r="H134" s="4">
        <v>2.4</v>
      </c>
      <c r="I134" s="46"/>
    </row>
    <row r="135" spans="1:9" s="5" customFormat="1" ht="14.25" customHeight="1">
      <c r="A135" s="102" t="s">
        <v>152</v>
      </c>
      <c r="B135" s="107" t="s">
        <v>30</v>
      </c>
      <c r="C135" s="107" t="s">
        <v>12</v>
      </c>
      <c r="D135" s="24">
        <v>2017</v>
      </c>
      <c r="E135" s="24">
        <v>2017</v>
      </c>
      <c r="F135" s="25">
        <f>SUM(G135:H135)</f>
        <v>26</v>
      </c>
      <c r="G135" s="25"/>
      <c r="H135" s="25">
        <v>26</v>
      </c>
      <c r="I135" s="46"/>
    </row>
    <row r="136" spans="1:9" s="5" customFormat="1" ht="78.75" customHeight="1">
      <c r="A136" s="104"/>
      <c r="B136" s="108"/>
      <c r="C136" s="108"/>
      <c r="D136" s="6"/>
      <c r="E136" s="6"/>
      <c r="F136" s="7"/>
      <c r="G136" s="7"/>
      <c r="H136" s="7"/>
      <c r="I136" s="46"/>
    </row>
    <row r="137" spans="1:9" s="5" customFormat="1" ht="14.25" customHeight="1">
      <c r="A137" s="102" t="s">
        <v>153</v>
      </c>
      <c r="B137" s="107" t="s">
        <v>52</v>
      </c>
      <c r="C137" s="107" t="s">
        <v>12</v>
      </c>
      <c r="D137" s="24" t="s">
        <v>54</v>
      </c>
      <c r="E137" s="24">
        <v>2017</v>
      </c>
      <c r="F137" s="25">
        <f>SUM(G137:H137)</f>
        <v>99</v>
      </c>
      <c r="G137" s="25"/>
      <c r="H137" s="25">
        <v>99</v>
      </c>
      <c r="I137" s="46"/>
    </row>
    <row r="138" spans="1:9" s="5" customFormat="1" ht="54.75" customHeight="1">
      <c r="A138" s="104"/>
      <c r="B138" s="108"/>
      <c r="C138" s="108"/>
      <c r="D138" s="6"/>
      <c r="E138" s="6">
        <v>2018</v>
      </c>
      <c r="F138" s="7">
        <v>69.3</v>
      </c>
      <c r="G138" s="7"/>
      <c r="H138" s="7">
        <v>69.3</v>
      </c>
      <c r="I138" s="46"/>
    </row>
    <row r="139" spans="1:9" s="5" customFormat="1" ht="16.5" customHeight="1">
      <c r="A139" s="102" t="s">
        <v>154</v>
      </c>
      <c r="B139" s="107" t="s">
        <v>127</v>
      </c>
      <c r="C139" s="107" t="s">
        <v>12</v>
      </c>
      <c r="D139" s="99" t="s">
        <v>128</v>
      </c>
      <c r="E139" s="24">
        <v>2021</v>
      </c>
      <c r="F139" s="25">
        <f>H139</f>
        <v>50</v>
      </c>
      <c r="G139" s="25"/>
      <c r="H139" s="25">
        <v>50</v>
      </c>
      <c r="I139" s="46"/>
    </row>
    <row r="140" spans="1:9" s="5" customFormat="1" ht="16.5" customHeight="1">
      <c r="A140" s="104"/>
      <c r="B140" s="108"/>
      <c r="C140" s="108"/>
      <c r="D140" s="100"/>
      <c r="E140" s="6">
        <v>2022</v>
      </c>
      <c r="F140" s="7">
        <f>H140</f>
        <v>50</v>
      </c>
      <c r="G140" s="7"/>
      <c r="H140" s="7">
        <v>50</v>
      </c>
      <c r="I140" s="46"/>
    </row>
    <row r="141" spans="1:9" s="5" customFormat="1" ht="16.5" customHeight="1">
      <c r="A141" s="102" t="s">
        <v>155</v>
      </c>
      <c r="B141" s="107" t="s">
        <v>138</v>
      </c>
      <c r="C141" s="107" t="s">
        <v>12</v>
      </c>
      <c r="D141" s="99" t="s">
        <v>128</v>
      </c>
      <c r="E141" s="24">
        <v>2021</v>
      </c>
      <c r="F141" s="25">
        <f>H141</f>
        <v>50</v>
      </c>
      <c r="G141" s="25"/>
      <c r="H141" s="25">
        <v>50</v>
      </c>
      <c r="I141" s="46"/>
    </row>
    <row r="142" spans="1:9" s="5" customFormat="1" ht="25.5" customHeight="1">
      <c r="A142" s="104"/>
      <c r="B142" s="108"/>
      <c r="C142" s="108"/>
      <c r="D142" s="100"/>
      <c r="E142" s="6">
        <v>2022</v>
      </c>
      <c r="F142" s="7">
        <f>H142</f>
        <v>50</v>
      </c>
      <c r="G142" s="7"/>
      <c r="H142" s="7">
        <v>50</v>
      </c>
      <c r="I142" s="46"/>
    </row>
    <row r="143" spans="1:9" s="5" customFormat="1" ht="11.25">
      <c r="A143" s="101"/>
      <c r="B143" s="144" t="s">
        <v>31</v>
      </c>
      <c r="C143" s="101"/>
      <c r="D143" s="145"/>
      <c r="E143" s="28">
        <v>2017</v>
      </c>
      <c r="F143" s="12">
        <f aca="true" t="shared" si="6" ref="F143:F148">SUM(G143:H143)</f>
        <v>83881.49999999999</v>
      </c>
      <c r="G143" s="12">
        <f>SUM(G21)</f>
        <v>1339</v>
      </c>
      <c r="H143" s="12">
        <f>SUM(H21)</f>
        <v>82542.49999999999</v>
      </c>
      <c r="I143" s="46"/>
    </row>
    <row r="144" spans="1:9" s="5" customFormat="1" ht="11.25">
      <c r="A144" s="101"/>
      <c r="B144" s="144"/>
      <c r="C144" s="101"/>
      <c r="D144" s="145"/>
      <c r="E144" s="29">
        <v>2018</v>
      </c>
      <c r="F144" s="13">
        <f t="shared" si="6"/>
        <v>39549.899999999994</v>
      </c>
      <c r="G144" s="13">
        <f>SUM(+G97+G28+G130)</f>
        <v>9769</v>
      </c>
      <c r="H144" s="13">
        <f>SUM(H22)</f>
        <v>29780.899999999998</v>
      </c>
      <c r="I144" s="46"/>
    </row>
    <row r="145" spans="1:9" s="5" customFormat="1" ht="11.25">
      <c r="A145" s="101"/>
      <c r="B145" s="144"/>
      <c r="C145" s="101"/>
      <c r="D145" s="145"/>
      <c r="E145" s="29">
        <v>2019</v>
      </c>
      <c r="F145" s="13">
        <f>SUM(G145:H145)</f>
        <v>5784.700000000001</v>
      </c>
      <c r="G145" s="13"/>
      <c r="H145" s="13">
        <f>SUM(H23)</f>
        <v>5784.700000000001</v>
      </c>
      <c r="I145" s="46"/>
    </row>
    <row r="146" spans="1:9" s="5" customFormat="1" ht="11.25">
      <c r="A146" s="101"/>
      <c r="B146" s="144"/>
      <c r="C146" s="101"/>
      <c r="D146" s="145"/>
      <c r="E146" s="29">
        <v>2020</v>
      </c>
      <c r="F146" s="13">
        <f>SUM(G146:H146)</f>
        <v>2170</v>
      </c>
      <c r="G146" s="13"/>
      <c r="H146" s="13">
        <f>SUM(H24)</f>
        <v>2170</v>
      </c>
      <c r="I146" s="46"/>
    </row>
    <row r="147" spans="1:9" s="5" customFormat="1" ht="11.25">
      <c r="A147" s="101"/>
      <c r="B147" s="144"/>
      <c r="C147" s="101"/>
      <c r="D147" s="145"/>
      <c r="E147" s="29" t="s">
        <v>83</v>
      </c>
      <c r="F147" s="13">
        <f t="shared" si="6"/>
        <v>850</v>
      </c>
      <c r="G147" s="13"/>
      <c r="H147" s="13">
        <f>SUM(H25)</f>
        <v>850</v>
      </c>
      <c r="I147" s="46"/>
    </row>
    <row r="148" spans="1:9" s="5" customFormat="1" ht="11.25">
      <c r="A148" s="101"/>
      <c r="B148" s="144"/>
      <c r="C148" s="101"/>
      <c r="D148" s="145"/>
      <c r="E148" s="29" t="s">
        <v>129</v>
      </c>
      <c r="F148" s="13">
        <f t="shared" si="6"/>
        <v>1250</v>
      </c>
      <c r="G148" s="13"/>
      <c r="H148" s="13">
        <f>SUM(H26)</f>
        <v>1250</v>
      </c>
      <c r="I148" s="46"/>
    </row>
    <row r="149" spans="1:9" s="5" customFormat="1" ht="12" customHeight="1">
      <c r="A149" s="101"/>
      <c r="B149" s="144"/>
      <c r="C149" s="101"/>
      <c r="D149" s="145"/>
      <c r="E149" s="30" t="s">
        <v>130</v>
      </c>
      <c r="F149" s="14">
        <f>SUM(F143:F148)</f>
        <v>133486.09999999998</v>
      </c>
      <c r="G149" s="14">
        <f>SUM(G143:G148)</f>
        <v>11108</v>
      </c>
      <c r="H149" s="14">
        <f>SUM(H143:H148)</f>
        <v>122378.09999999998</v>
      </c>
      <c r="I149" s="46"/>
    </row>
    <row r="150" spans="1:9" s="5" customFormat="1" ht="16.5" customHeight="1">
      <c r="A150" s="146" t="s">
        <v>32</v>
      </c>
      <c r="B150" s="146"/>
      <c r="C150" s="146"/>
      <c r="D150" s="146"/>
      <c r="E150" s="146"/>
      <c r="F150" s="146"/>
      <c r="G150" s="146"/>
      <c r="H150" s="146"/>
      <c r="I150" s="46"/>
    </row>
    <row r="151" spans="1:9" s="5" customFormat="1" ht="9.75" customHeight="1">
      <c r="A151" s="113" t="s">
        <v>42</v>
      </c>
      <c r="B151" s="114"/>
      <c r="C151" s="114"/>
      <c r="D151" s="114"/>
      <c r="E151" s="53">
        <v>2017</v>
      </c>
      <c r="F151" s="55">
        <f>SUM(G151:H151)</f>
        <v>15912.1</v>
      </c>
      <c r="G151" s="55">
        <f>SUM(+G155+G153+G158)</f>
        <v>7537.5</v>
      </c>
      <c r="H151" s="55">
        <f>SUM(H155+H153+H158)</f>
        <v>8374.6</v>
      </c>
      <c r="I151" s="46"/>
    </row>
    <row r="152" spans="1:9" s="5" customFormat="1" ht="11.25" customHeight="1">
      <c r="A152" s="119"/>
      <c r="B152" s="120"/>
      <c r="C152" s="120"/>
      <c r="D152" s="120"/>
      <c r="E152" s="54">
        <v>2019</v>
      </c>
      <c r="F152" s="56">
        <f>H152</f>
        <v>185.3</v>
      </c>
      <c r="G152" s="56"/>
      <c r="H152" s="56">
        <f>SUM(+H159)</f>
        <v>185.3</v>
      </c>
      <c r="I152" s="46"/>
    </row>
    <row r="153" spans="1:9" s="5" customFormat="1" ht="12" customHeight="1">
      <c r="A153" s="137" t="s">
        <v>105</v>
      </c>
      <c r="B153" s="138"/>
      <c r="C153" s="138"/>
      <c r="D153" s="139"/>
      <c r="E153" s="59">
        <v>2017</v>
      </c>
      <c r="F153" s="60">
        <f aca="true" t="shared" si="7" ref="F153:F159">SUM(G153:H153)</f>
        <v>7030</v>
      </c>
      <c r="G153" s="61"/>
      <c r="H153" s="61">
        <f>SUM(H154)</f>
        <v>7030</v>
      </c>
      <c r="I153" s="46"/>
    </row>
    <row r="154" spans="1:9" s="5" customFormat="1" ht="47.25" customHeight="1">
      <c r="A154" s="1" t="s">
        <v>38</v>
      </c>
      <c r="B154" s="2" t="s">
        <v>48</v>
      </c>
      <c r="C154" s="2" t="s">
        <v>12</v>
      </c>
      <c r="D154" s="3">
        <v>2017</v>
      </c>
      <c r="E154" s="3">
        <v>2017</v>
      </c>
      <c r="F154" s="31">
        <f t="shared" si="7"/>
        <v>7030</v>
      </c>
      <c r="G154" s="31"/>
      <c r="H154" s="4">
        <v>7030</v>
      </c>
      <c r="I154" s="46"/>
    </row>
    <row r="155" spans="1:9" s="5" customFormat="1" ht="21.75" customHeight="1">
      <c r="A155" s="113" t="s">
        <v>103</v>
      </c>
      <c r="B155" s="114"/>
      <c r="C155" s="114"/>
      <c r="D155" s="115"/>
      <c r="E155" s="15">
        <v>2017</v>
      </c>
      <c r="F155" s="16">
        <f t="shared" si="7"/>
        <v>8375</v>
      </c>
      <c r="G155" s="17">
        <f>SUM(G156)</f>
        <v>7537.5</v>
      </c>
      <c r="H155" s="17">
        <f>SUM(H156)</f>
        <v>837.5</v>
      </c>
      <c r="I155" s="46"/>
    </row>
    <row r="156" spans="1:9" s="5" customFormat="1" ht="105.75" customHeight="1">
      <c r="A156" s="1" t="s">
        <v>46</v>
      </c>
      <c r="B156" s="27" t="s">
        <v>33</v>
      </c>
      <c r="C156" s="2"/>
      <c r="D156" s="3">
        <v>2017</v>
      </c>
      <c r="E156" s="3">
        <v>2017</v>
      </c>
      <c r="F156" s="31">
        <f t="shared" si="7"/>
        <v>8375</v>
      </c>
      <c r="G156" s="31">
        <f>SUM(G157)</f>
        <v>7537.5</v>
      </c>
      <c r="H156" s="4">
        <f>SUM(H157)</f>
        <v>837.5</v>
      </c>
      <c r="I156" s="46"/>
    </row>
    <row r="157" spans="1:9" s="5" customFormat="1" ht="36" customHeight="1">
      <c r="A157" s="1" t="s">
        <v>104</v>
      </c>
      <c r="B157" s="2" t="s">
        <v>34</v>
      </c>
      <c r="C157" s="2" t="s">
        <v>12</v>
      </c>
      <c r="D157" s="3">
        <v>2017</v>
      </c>
      <c r="E157" s="3">
        <v>2017</v>
      </c>
      <c r="F157" s="31">
        <f t="shared" si="7"/>
        <v>8375</v>
      </c>
      <c r="G157" s="4">
        <v>7537.5</v>
      </c>
      <c r="H157" s="4">
        <v>837.5</v>
      </c>
      <c r="I157" s="46"/>
    </row>
    <row r="158" spans="1:9" s="5" customFormat="1" ht="12" customHeight="1">
      <c r="A158" s="113" t="s">
        <v>117</v>
      </c>
      <c r="B158" s="114"/>
      <c r="C158" s="114"/>
      <c r="D158" s="115"/>
      <c r="E158" s="15">
        <v>2017</v>
      </c>
      <c r="F158" s="16">
        <f t="shared" si="7"/>
        <v>507.09999999999997</v>
      </c>
      <c r="G158" s="17"/>
      <c r="H158" s="17">
        <f>SUM(H162+H163+H164)</f>
        <v>507.09999999999997</v>
      </c>
      <c r="I158" s="46"/>
    </row>
    <row r="159" spans="1:9" s="5" customFormat="1" ht="12" customHeight="1">
      <c r="A159" s="116"/>
      <c r="B159" s="117"/>
      <c r="C159" s="117"/>
      <c r="D159" s="118"/>
      <c r="E159" s="18">
        <v>2019</v>
      </c>
      <c r="F159" s="19">
        <f t="shared" si="7"/>
        <v>185.3</v>
      </c>
      <c r="G159" s="20"/>
      <c r="H159" s="20">
        <f>SUM(H161+H165)</f>
        <v>185.3</v>
      </c>
      <c r="I159" s="46"/>
    </row>
    <row r="160" spans="1:9" s="5" customFormat="1" ht="10.5" customHeight="1">
      <c r="A160" s="116"/>
      <c r="B160" s="117"/>
      <c r="C160" s="117"/>
      <c r="D160" s="118"/>
      <c r="E160" s="18"/>
      <c r="F160" s="13"/>
      <c r="G160" s="13"/>
      <c r="H160" s="13"/>
      <c r="I160" s="46"/>
    </row>
    <row r="161" spans="1:9" s="5" customFormat="1" ht="36" customHeight="1">
      <c r="A161" s="1" t="s">
        <v>40</v>
      </c>
      <c r="B161" s="2" t="s">
        <v>108</v>
      </c>
      <c r="C161" s="2" t="s">
        <v>12</v>
      </c>
      <c r="D161" s="3">
        <v>2019</v>
      </c>
      <c r="E161" s="3">
        <v>2019</v>
      </c>
      <c r="F161" s="31">
        <f aca="true" t="shared" si="8" ref="F161:F167">SUM(G161:H161)</f>
        <v>86.3</v>
      </c>
      <c r="G161" s="31"/>
      <c r="H161" s="4">
        <v>86.3</v>
      </c>
      <c r="I161" s="46"/>
    </row>
    <row r="162" spans="1:9" s="5" customFormat="1" ht="69" customHeight="1">
      <c r="A162" s="1" t="s">
        <v>106</v>
      </c>
      <c r="B162" s="2" t="s">
        <v>35</v>
      </c>
      <c r="C162" s="2" t="s">
        <v>12</v>
      </c>
      <c r="D162" s="3">
        <v>2017</v>
      </c>
      <c r="E162" s="3">
        <v>2017</v>
      </c>
      <c r="F162" s="31">
        <f t="shared" si="8"/>
        <v>389.4</v>
      </c>
      <c r="G162" s="4"/>
      <c r="H162" s="4">
        <v>389.4</v>
      </c>
      <c r="I162" s="46"/>
    </row>
    <row r="163" spans="1:9" s="5" customFormat="1" ht="33.75" customHeight="1">
      <c r="A163" s="1" t="s">
        <v>107</v>
      </c>
      <c r="B163" s="2" t="s">
        <v>36</v>
      </c>
      <c r="C163" s="2" t="s">
        <v>12</v>
      </c>
      <c r="D163" s="3">
        <v>2017</v>
      </c>
      <c r="E163" s="3">
        <v>2017</v>
      </c>
      <c r="F163" s="31">
        <f t="shared" si="8"/>
        <v>109</v>
      </c>
      <c r="G163" s="31"/>
      <c r="H163" s="4">
        <v>109</v>
      </c>
      <c r="I163" s="46"/>
    </row>
    <row r="164" spans="1:9" s="5" customFormat="1" ht="36" customHeight="1">
      <c r="A164" s="1" t="s">
        <v>118</v>
      </c>
      <c r="B164" s="2" t="s">
        <v>19</v>
      </c>
      <c r="C164" s="2" t="s">
        <v>12</v>
      </c>
      <c r="D164" s="3">
        <v>2017</v>
      </c>
      <c r="E164" s="3">
        <v>2017</v>
      </c>
      <c r="F164" s="31">
        <f t="shared" si="8"/>
        <v>8.7</v>
      </c>
      <c r="G164" s="31"/>
      <c r="H164" s="4">
        <v>8.7</v>
      </c>
      <c r="I164" s="46"/>
    </row>
    <row r="165" spans="1:9" s="5" customFormat="1" ht="69.75" customHeight="1">
      <c r="A165" s="50" t="s">
        <v>119</v>
      </c>
      <c r="B165" s="26" t="s">
        <v>120</v>
      </c>
      <c r="C165" s="26" t="s">
        <v>12</v>
      </c>
      <c r="D165" s="24">
        <v>2019</v>
      </c>
      <c r="E165" s="24">
        <v>2019</v>
      </c>
      <c r="F165" s="52">
        <f t="shared" si="8"/>
        <v>99</v>
      </c>
      <c r="G165" s="52"/>
      <c r="H165" s="25">
        <v>99</v>
      </c>
      <c r="I165" s="46"/>
    </row>
    <row r="166" spans="1:9" s="5" customFormat="1" ht="11.25">
      <c r="A166" s="126"/>
      <c r="B166" s="126" t="s">
        <v>37</v>
      </c>
      <c r="C166" s="129"/>
      <c r="D166" s="48"/>
      <c r="E166" s="48">
        <v>2017</v>
      </c>
      <c r="F166" s="12">
        <f t="shared" si="8"/>
        <v>15912.1</v>
      </c>
      <c r="G166" s="12">
        <f>SUM(G151)</f>
        <v>7537.5</v>
      </c>
      <c r="H166" s="97">
        <f>SUM(H151)</f>
        <v>8374.6</v>
      </c>
      <c r="I166" s="46"/>
    </row>
    <row r="167" spans="1:9" s="5" customFormat="1" ht="11.25">
      <c r="A167" s="127"/>
      <c r="B167" s="127"/>
      <c r="C167" s="130"/>
      <c r="D167" s="51"/>
      <c r="E167" s="51">
        <v>2019</v>
      </c>
      <c r="F167" s="13">
        <f t="shared" si="8"/>
        <v>185.3</v>
      </c>
      <c r="G167" s="13"/>
      <c r="H167" s="98">
        <f>SUM(H152)</f>
        <v>185.3</v>
      </c>
      <c r="I167" s="46"/>
    </row>
    <row r="168" spans="1:8" ht="13.5" customHeight="1">
      <c r="A168" s="128"/>
      <c r="B168" s="128"/>
      <c r="C168" s="131"/>
      <c r="D168" s="49"/>
      <c r="E168" s="49" t="s">
        <v>86</v>
      </c>
      <c r="F168" s="14">
        <f>H168+G168</f>
        <v>16097.4</v>
      </c>
      <c r="G168" s="14">
        <f>G166</f>
        <v>7537.5</v>
      </c>
      <c r="H168" s="57">
        <f>H166+H167</f>
        <v>8559.9</v>
      </c>
    </row>
    <row r="169" ht="15.75">
      <c r="A169" s="32"/>
    </row>
  </sheetData>
  <sheetProtection/>
  <mergeCells count="117">
    <mergeCell ref="A93:D94"/>
    <mergeCell ref="A153:D153"/>
    <mergeCell ref="A120:A123"/>
    <mergeCell ref="B120:B123"/>
    <mergeCell ref="C120:C123"/>
    <mergeCell ref="D120:D123"/>
    <mergeCell ref="B143:B149"/>
    <mergeCell ref="C143:C149"/>
    <mergeCell ref="D143:D149"/>
    <mergeCell ref="A150:H150"/>
    <mergeCell ref="A1:H1"/>
    <mergeCell ref="A2:H2"/>
    <mergeCell ref="A3:H3"/>
    <mergeCell ref="A4:H4"/>
    <mergeCell ref="A5:H5"/>
    <mergeCell ref="B11:B12"/>
    <mergeCell ref="C11:C12"/>
    <mergeCell ref="A8:H8"/>
    <mergeCell ref="E11:E12"/>
    <mergeCell ref="A6:H6"/>
    <mergeCell ref="D36:D37"/>
    <mergeCell ref="C36:C37"/>
    <mergeCell ref="F11:H11"/>
    <mergeCell ref="A11:A12"/>
    <mergeCell ref="A13:A19"/>
    <mergeCell ref="B13:B19"/>
    <mergeCell ref="A36:A37"/>
    <mergeCell ref="C13:C19"/>
    <mergeCell ref="A114:A115"/>
    <mergeCell ref="C105:C108"/>
    <mergeCell ref="A76:A79"/>
    <mergeCell ref="C76:C79"/>
    <mergeCell ref="C72:C75"/>
    <mergeCell ref="B60:B61"/>
    <mergeCell ref="A89:D90"/>
    <mergeCell ref="A97:D100"/>
    <mergeCell ref="B114:B115"/>
    <mergeCell ref="A112:D113"/>
    <mergeCell ref="D13:D19"/>
    <mergeCell ref="A45:A49"/>
    <mergeCell ref="D52:D53"/>
    <mergeCell ref="B54:B55"/>
    <mergeCell ref="B45:B49"/>
    <mergeCell ref="D60:D61"/>
    <mergeCell ref="C52:C53"/>
    <mergeCell ref="A20:H20"/>
    <mergeCell ref="B50:B51"/>
    <mergeCell ref="A21:D26"/>
    <mergeCell ref="D45:D49"/>
    <mergeCell ref="D54:D55"/>
    <mergeCell ref="B80:B83"/>
    <mergeCell ref="B68:B71"/>
    <mergeCell ref="D11:D12"/>
    <mergeCell ref="C54:C55"/>
    <mergeCell ref="B72:B75"/>
    <mergeCell ref="C80:C83"/>
    <mergeCell ref="D80:D83"/>
    <mergeCell ref="C50:C51"/>
    <mergeCell ref="A9:H9"/>
    <mergeCell ref="D101:D104"/>
    <mergeCell ref="C101:C104"/>
    <mergeCell ref="B101:B104"/>
    <mergeCell ref="A54:A55"/>
    <mergeCell ref="C68:C71"/>
    <mergeCell ref="C60:C61"/>
    <mergeCell ref="C45:C49"/>
    <mergeCell ref="B36:B37"/>
    <mergeCell ref="A151:D152"/>
    <mergeCell ref="A143:A149"/>
    <mergeCell ref="A52:A53"/>
    <mergeCell ref="B52:B53"/>
    <mergeCell ref="C137:C138"/>
    <mergeCell ref="B135:B136"/>
    <mergeCell ref="A116:D119"/>
    <mergeCell ref="C127:C128"/>
    <mergeCell ref="A68:A71"/>
    <mergeCell ref="D105:D108"/>
    <mergeCell ref="A166:A168"/>
    <mergeCell ref="B166:B168"/>
    <mergeCell ref="C166:C168"/>
    <mergeCell ref="A155:D155"/>
    <mergeCell ref="A158:D160"/>
    <mergeCell ref="C114:C115"/>
    <mergeCell ref="D114:D115"/>
    <mergeCell ref="B141:B142"/>
    <mergeCell ref="C141:C142"/>
    <mergeCell ref="D141:D142"/>
    <mergeCell ref="A105:A108"/>
    <mergeCell ref="B139:B140"/>
    <mergeCell ref="D139:D140"/>
    <mergeCell ref="A135:A136"/>
    <mergeCell ref="A27:D32"/>
    <mergeCell ref="A129:D132"/>
    <mergeCell ref="D76:D79"/>
    <mergeCell ref="D72:D75"/>
    <mergeCell ref="B105:B108"/>
    <mergeCell ref="A50:A51"/>
    <mergeCell ref="A141:A142"/>
    <mergeCell ref="B127:B128"/>
    <mergeCell ref="A127:A128"/>
    <mergeCell ref="D127:D128"/>
    <mergeCell ref="C139:C140"/>
    <mergeCell ref="A137:A138"/>
    <mergeCell ref="B137:B138"/>
    <mergeCell ref="C135:C136"/>
    <mergeCell ref="A139:A140"/>
    <mergeCell ref="D50:D51"/>
    <mergeCell ref="B76:B79"/>
    <mergeCell ref="A101:A104"/>
    <mergeCell ref="D68:D71"/>
    <mergeCell ref="A80:A83"/>
    <mergeCell ref="A91:A92"/>
    <mergeCell ref="B91:B92"/>
    <mergeCell ref="A60:A61"/>
    <mergeCell ref="C91:C92"/>
    <mergeCell ref="A72:A75"/>
  </mergeCells>
  <printOptions/>
  <pageMargins left="0.7086614173228347" right="0.3937007874015748" top="0.7480314960629921" bottom="0.7480314960629921" header="0.31496062992125984" footer="0.31496062992125984"/>
  <pageSetup fitToHeight="0" horizontalDpi="600" verticalDpi="600" orientation="portrait" paperSize="9" scale="85" r:id="rId1"/>
  <rowBreaks count="2" manualBreakCount="2">
    <brk id="113" max="7" man="1"/>
    <brk id="13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2020-01-27T14:47:41Z</cp:lastPrinted>
  <dcterms:created xsi:type="dcterms:W3CDTF">2017-12-07T11:13:11Z</dcterms:created>
  <dcterms:modified xsi:type="dcterms:W3CDTF">2020-01-27T15:06:09Z</dcterms:modified>
  <cp:category/>
  <cp:version/>
  <cp:contentType/>
  <cp:contentStatus/>
</cp:coreProperties>
</file>