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420" windowWidth="21840" windowHeight="12285"/>
  </bookViews>
  <sheets>
    <sheet name="Лист1" sheetId="1" r:id="rId1"/>
    <sheet name="Лист2" sheetId="2" r:id="rId2"/>
    <sheet name="Лист3" sheetId="3" r:id="rId3"/>
  </sheets>
  <definedNames>
    <definedName name="_xlnm.Print_Area" localSheetId="0">Лист1!$A$1:$I$200</definedName>
  </definedNames>
  <calcPr calcId="144525" refMode="R1C1"/>
</workbook>
</file>

<file path=xl/calcChain.xml><?xml version="1.0" encoding="utf-8"?>
<calcChain xmlns="http://schemas.openxmlformats.org/spreadsheetml/2006/main">
  <c r="G177" i="1" l="1"/>
  <c r="G43" i="1"/>
  <c r="I115" i="1"/>
  <c r="H185" i="1"/>
  <c r="H181" i="1" s="1"/>
  <c r="I45" i="1"/>
  <c r="I198" i="1"/>
  <c r="I177" i="1"/>
  <c r="I191" i="1" l="1"/>
  <c r="I190" i="1"/>
  <c r="I81" i="1"/>
  <c r="I72" i="1"/>
  <c r="I71" i="1"/>
  <c r="I70" i="1"/>
  <c r="I55" i="1"/>
  <c r="I50" i="1"/>
  <c r="G42" i="1" l="1"/>
  <c r="G109" i="1" l="1"/>
  <c r="I185" i="1" l="1"/>
  <c r="G190" i="1"/>
  <c r="I60" i="1"/>
  <c r="I29" i="1"/>
  <c r="H193" i="1" l="1"/>
  <c r="I193" i="1"/>
  <c r="I184" i="1"/>
  <c r="H184" i="1"/>
  <c r="I159" i="1"/>
  <c r="I154" i="1" s="1"/>
  <c r="G154" i="1" s="1"/>
  <c r="I158" i="1"/>
  <c r="I153" i="1" s="1"/>
  <c r="G153" i="1" s="1"/>
  <c r="I157" i="1"/>
  <c r="G157" i="1" s="1"/>
  <c r="G163" i="1"/>
  <c r="G162" i="1"/>
  <c r="G161" i="1"/>
  <c r="H133" i="1"/>
  <c r="I133" i="1"/>
  <c r="H134" i="1"/>
  <c r="I134" i="1"/>
  <c r="G158" i="1" l="1"/>
  <c r="G159" i="1"/>
  <c r="I152" i="1"/>
  <c r="G152" i="1" s="1"/>
  <c r="G133" i="1"/>
  <c r="G134" i="1"/>
  <c r="G121" i="1" l="1"/>
  <c r="I122" i="1" l="1"/>
  <c r="I108" i="1"/>
  <c r="I100" i="1"/>
  <c r="I90" i="1" l="1"/>
  <c r="H172" i="1"/>
  <c r="H167" i="1" s="1"/>
  <c r="I30" i="1"/>
  <c r="H24" i="1" l="1"/>
  <c r="H18" i="1" s="1"/>
  <c r="G130" i="1"/>
  <c r="G77" i="1"/>
  <c r="G74" i="1"/>
  <c r="G73" i="1"/>
  <c r="G72" i="1"/>
  <c r="G75" i="1"/>
  <c r="I128" i="1"/>
  <c r="G128" i="1" s="1"/>
  <c r="H180" i="1" l="1"/>
  <c r="I180" i="1"/>
  <c r="I181" i="1"/>
  <c r="H174" i="1"/>
  <c r="H173" i="1"/>
  <c r="H171" i="1"/>
  <c r="H166" i="1" s="1"/>
  <c r="H170" i="1"/>
  <c r="H165" i="1" s="1"/>
  <c r="I174" i="1"/>
  <c r="I173" i="1"/>
  <c r="I172" i="1"/>
  <c r="I171" i="1"/>
  <c r="I166" i="1" s="1"/>
  <c r="I170" i="1"/>
  <c r="I165" i="1" s="1"/>
  <c r="G191" i="1"/>
  <c r="G189" i="1"/>
  <c r="G188" i="1"/>
  <c r="I62" i="1"/>
  <c r="G62" i="1" s="1"/>
  <c r="I195" i="1"/>
  <c r="G195" i="1" s="1"/>
  <c r="G200" i="1"/>
  <c r="G83" i="1"/>
  <c r="G88" i="1"/>
  <c r="I31" i="1"/>
  <c r="G166" i="1" l="1"/>
  <c r="G172" i="1"/>
  <c r="I167" i="1"/>
  <c r="G167" i="1" s="1"/>
  <c r="G165" i="1"/>
  <c r="G185" i="1"/>
  <c r="G181" i="1"/>
  <c r="G184" i="1"/>
  <c r="G180" i="1"/>
  <c r="G71" i="1"/>
  <c r="I59" i="1"/>
  <c r="I58" i="1"/>
  <c r="G58" i="1" s="1"/>
  <c r="H169" i="1" l="1"/>
  <c r="H26" i="1" s="1"/>
  <c r="H20" i="1" s="1"/>
  <c r="G87" i="1"/>
  <c r="G86" i="1"/>
  <c r="G85" i="1"/>
  <c r="G84" i="1"/>
  <c r="G82" i="1"/>
  <c r="G81" i="1"/>
  <c r="G80" i="1"/>
  <c r="G79" i="1"/>
  <c r="I61" i="1"/>
  <c r="G179" i="1" l="1"/>
  <c r="H168" i="1" l="1"/>
  <c r="H25" i="1" s="1"/>
  <c r="H19" i="1" s="1"/>
  <c r="I93" i="1"/>
  <c r="G52" i="1"/>
  <c r="G57" i="1"/>
  <c r="G70" i="1" l="1"/>
  <c r="G110" i="1" l="1"/>
  <c r="I89" i="1" l="1"/>
  <c r="I102" i="1"/>
  <c r="I92" i="1" s="1"/>
  <c r="I101" i="1"/>
  <c r="I91" i="1" s="1"/>
  <c r="I24" i="1" s="1"/>
  <c r="H192" i="1"/>
  <c r="I194" i="1"/>
  <c r="G194" i="1" s="1"/>
  <c r="G193" i="1"/>
  <c r="G199" i="1"/>
  <c r="G149" i="1"/>
  <c r="G147" i="1"/>
  <c r="G146" i="1"/>
  <c r="G144" i="1"/>
  <c r="G143" i="1"/>
  <c r="G141" i="1"/>
  <c r="G140" i="1"/>
  <c r="G138" i="1"/>
  <c r="G137" i="1"/>
  <c r="I131" i="1"/>
  <c r="H131" i="1"/>
  <c r="I27" i="1"/>
  <c r="G91" i="1" l="1"/>
  <c r="I169" i="1"/>
  <c r="I26" i="1" s="1"/>
  <c r="G102" i="1"/>
  <c r="I22" i="1"/>
  <c r="I168" i="1"/>
  <c r="I25" i="1" s="1"/>
  <c r="G173" i="1"/>
  <c r="G92" i="1" l="1"/>
  <c r="G169" i="1"/>
  <c r="I20" i="1"/>
  <c r="G20" i="1" s="1"/>
  <c r="G125" i="1"/>
  <c r="G120" i="1"/>
  <c r="G119" i="1"/>
  <c r="G116" i="1"/>
  <c r="I44" i="1"/>
  <c r="I28" i="1" s="1"/>
  <c r="G39" i="1"/>
  <c r="G66" i="1" l="1"/>
  <c r="G69" i="1" l="1"/>
  <c r="G38" i="1"/>
  <c r="I197" i="1" l="1"/>
  <c r="G118" i="1"/>
  <c r="G117" i="1"/>
  <c r="G115" i="1"/>
  <c r="G114" i="1"/>
  <c r="G112" i="1"/>
  <c r="G111" i="1"/>
  <c r="G123" i="1"/>
  <c r="G122" i="1"/>
  <c r="G106" i="1"/>
  <c r="G104" i="1"/>
  <c r="G103" i="1"/>
  <c r="G101" i="1"/>
  <c r="G100" i="1"/>
  <c r="G98" i="1"/>
  <c r="G96" i="1"/>
  <c r="G94" i="1"/>
  <c r="G68" i="1"/>
  <c r="G65" i="1"/>
  <c r="G64" i="1"/>
  <c r="G63" i="1"/>
  <c r="G136" i="1"/>
  <c r="G135" i="1"/>
  <c r="G56" i="1"/>
  <c r="G55" i="1"/>
  <c r="G54" i="1"/>
  <c r="G53" i="1"/>
  <c r="G51" i="1"/>
  <c r="G50" i="1"/>
  <c r="G49" i="1"/>
  <c r="G48" i="1"/>
  <c r="G108" i="1"/>
  <c r="G41" i="1"/>
  <c r="G46" i="1"/>
  <c r="G45" i="1"/>
  <c r="G44" i="1"/>
  <c r="G40" i="1"/>
  <c r="G37" i="1"/>
  <c r="G198" i="1"/>
  <c r="G178" i="1"/>
  <c r="G176" i="1"/>
  <c r="G175" i="1"/>
  <c r="G132" i="1"/>
  <c r="G36" i="1"/>
  <c r="G35" i="1"/>
  <c r="G34" i="1"/>
  <c r="G33" i="1"/>
  <c r="G32" i="1"/>
  <c r="I192" i="1" l="1"/>
  <c r="G192" i="1" s="1"/>
  <c r="G197" i="1"/>
  <c r="G61" i="1"/>
  <c r="G60" i="1"/>
  <c r="G59" i="1"/>
  <c r="G93" i="1"/>
  <c r="G89" i="1"/>
  <c r="G90" i="1"/>
  <c r="G107" i="1"/>
  <c r="G105" i="1"/>
  <c r="G99" i="1"/>
  <c r="G97" i="1"/>
  <c r="G95" i="1"/>
  <c r="H22" i="1"/>
  <c r="I23" i="1" l="1"/>
  <c r="I17" i="1" s="1"/>
  <c r="G168" i="1"/>
  <c r="I19" i="1"/>
  <c r="G170" i="1"/>
  <c r="G131" i="1"/>
  <c r="I16" i="1" l="1"/>
  <c r="G174" i="1"/>
  <c r="G30" i="1"/>
  <c r="H23" i="1"/>
  <c r="G31" i="1" l="1"/>
  <c r="G25" i="1"/>
  <c r="G27" i="1"/>
  <c r="G171" i="1"/>
  <c r="H16" i="1"/>
  <c r="G22" i="1"/>
  <c r="G29" i="1"/>
  <c r="G26" i="1" l="1"/>
  <c r="G28" i="1"/>
  <c r="H17" i="1"/>
  <c r="H21" i="1" s="1"/>
  <c r="G16" i="1"/>
  <c r="G19" i="1" l="1"/>
  <c r="G23" i="1"/>
  <c r="G17" i="1"/>
  <c r="I18" i="1"/>
  <c r="I21" i="1" l="1"/>
  <c r="G18" i="1"/>
  <c r="G21" i="1" s="1"/>
  <c r="G24" i="1"/>
</calcChain>
</file>

<file path=xl/sharedStrings.xml><?xml version="1.0" encoding="utf-8"?>
<sst xmlns="http://schemas.openxmlformats.org/spreadsheetml/2006/main" count="234" uniqueCount="168">
  <si>
    <t>Наименование муниципальной программы, основные мероприятия</t>
  </si>
  <si>
    <t>Ответственный исполнитель</t>
  </si>
  <si>
    <t>Срок реализации</t>
  </si>
  <si>
    <t>Оценка расходов (тыс. руб. в ценах соответствующих лет)</t>
  </si>
  <si>
    <t>начало реали-зации</t>
  </si>
  <si>
    <t>конец реали-зации</t>
  </si>
  <si>
    <t>всего</t>
  </si>
  <si>
    <t>областной бюджет</t>
  </si>
  <si>
    <t>местный бюджет</t>
  </si>
  <si>
    <t xml:space="preserve">Муниципальная программа "Развитие автомобильных дорог на территории МО «Приморское городское поселение» </t>
  </si>
  <si>
    <t>Администрация МО «Приморское городское поселение»</t>
  </si>
  <si>
    <t>Ямочный ремонт дорожного покрытия автомобильной дороги г. Приморск, пер. Нагорный</t>
  </si>
  <si>
    <t>Ремонт водоотводной системы для отвода поверхностных вод с дорожного покрытия автомобильной дороги г. Приморск, пер. Нагорный у дома № 7</t>
  </si>
  <si>
    <t>Замена  водоотводной трубы  под автомобильной дорогой  г. Приморск,  ул. Железнодорожная  (у дома №15а)</t>
  </si>
  <si>
    <t xml:space="preserve">Замена  водоотводных труб  под автомобильной дорогой  г. Приморск,  ул. Железнодорожная  </t>
  </si>
  <si>
    <t>Ремонт водоотводной системы для отвода поверхностных вод с дорожного покрытия автомобильной дороги от здания КПП до  поворота к гаражам у д. 10, п. Глебычево</t>
  </si>
  <si>
    <t>Замена водоотводных труб под автомобильной дорогой п. Прибылово, ул. Конюшенная</t>
  </si>
  <si>
    <t>Профилирование и подсыпка участка грунтовой автомобильной  дороги пос. Озерки, ул. Верхняя</t>
  </si>
  <si>
    <t>Профилирование и подсыпка участка грунтовой автомобильной  дороги пос. Мамонтовка</t>
  </si>
  <si>
    <t>Профилирование и подсыпка участка грунтовой автомобильной  дороги пос. Ключевое</t>
  </si>
  <si>
    <t>Профилирование и подсыпка участка грунтовой автомобильной  дороги пос. Малышево</t>
  </si>
  <si>
    <t>Профилирование и подсыпка участка грунтовой автомобильной  дороги  пос. Балтийское</t>
  </si>
  <si>
    <t>Ремонт автомобильной дороги г. Приморск, ул. Береговая  до д. №50  (км  0+650 -  км 1+099),   Выборгский район Ленинградской области</t>
  </si>
  <si>
    <t>Ремонт дорожного покрытия автомобильной дороги г. Приморск, ул. Заводская  (км 0+000 - км 0+235)</t>
  </si>
  <si>
    <t>Ремонт дорожного покрытия автомобильной дороги г. Приморск,  ул. Пляжная  (км  0+675 – км 1+691)</t>
  </si>
  <si>
    <t>Ремонт дорожного  покрытия автомобильной дороги г. Приморск, Краснофлотский пер.</t>
  </si>
  <si>
    <t>Ремонт автомобильной дороги г. Приморск, ул. Лесная  до д. 36</t>
  </si>
  <si>
    <t>Составление смет, экспертиза смет и работ по ремонту дорожного покрытия</t>
  </si>
  <si>
    <t>Ремонт дорожного покрытия проезда к дворовой территории  многоквартирных домов №11,12 от  торгового центра  п. Рябово</t>
  </si>
  <si>
    <t>Ремонт дорожного  покрытия дворовой территории  многоквартирного дома № 4  п. Ермилово</t>
  </si>
  <si>
    <t>Ремонт асфальтобетонного покрытия проезда к  дворовой территории  многоквартирного дома по адресу: г. Приморск, наб. Гагарина, д.7</t>
  </si>
  <si>
    <t>Ремонт дорожного  покрытия  проездов к дворовой территории многоквартирного дома пос. Ермилово от Приморского шоссе до д. 4</t>
  </si>
  <si>
    <t>Ремонт дорожного покрытия   проездов к  дворовой территории  многоквартирных домов по адресу: п. Рябово, д. 1,3,4,5</t>
  </si>
  <si>
    <t>Механизированная уборка дорог в г. Приморске,  п. Ермилово, п. Вязы, п. Малышево, п. Балтийское</t>
  </si>
  <si>
    <t>Механизированная уборка дорог в п. Красная Долина, п. Рябово, п. Камышовка, д. Александровка, п. Заречье, п. Краснофлотское, п. Озерки, п. Мамонтовка</t>
  </si>
  <si>
    <t>Механизированная уборка дорог в п. Глебычево, п. Прибылово, п. Ключевое,</t>
  </si>
  <si>
    <t>Ручная уборка мусора по обочинам дорог местного значения в пос. Глебычево, п. Прибылово, п. Ключевое</t>
  </si>
  <si>
    <t>Ручная уборка мусора по обочинам дорог местного значения п. Красная Долина, п. Рябово, п. Камышовка</t>
  </si>
  <si>
    <t>Приобретение указателей с названиями улиц</t>
  </si>
  <si>
    <t>№ п/п</t>
  </si>
  <si>
    <t>ПЛАН</t>
  </si>
  <si>
    <t>реализации муниципальной программы</t>
  </si>
  <si>
    <t>"РАЗВИТИЕ АВТОМОБИЛЬНЫХ ДОРОГ НА ТЕРРИТОРИИ МО "ПРИМОРСКОЕ</t>
  </si>
  <si>
    <t>3.1</t>
  </si>
  <si>
    <t>3.2</t>
  </si>
  <si>
    <t>3.3</t>
  </si>
  <si>
    <t>3.4</t>
  </si>
  <si>
    <t>3.5</t>
  </si>
  <si>
    <t>3.6</t>
  </si>
  <si>
    <t>3.7</t>
  </si>
  <si>
    <t>3.8</t>
  </si>
  <si>
    <t>3.9</t>
  </si>
  <si>
    <t>3.10</t>
  </si>
  <si>
    <t>2.1</t>
  </si>
  <si>
    <t>2.2</t>
  </si>
  <si>
    <t>2.3</t>
  </si>
  <si>
    <t>2.4</t>
  </si>
  <si>
    <t>2.6</t>
  </si>
  <si>
    <t>2.7</t>
  </si>
  <si>
    <t>Ремонт дворовой территории многоквартирного дома №6 наб. Лебедева, г. Приморск</t>
  </si>
  <si>
    <t>Обследование  мостов  автомобильной дороги п. Заречье</t>
  </si>
  <si>
    <t>1.1</t>
  </si>
  <si>
    <t>1.2</t>
  </si>
  <si>
    <t>Восстановление системы водоотвода вдоль автомобильной дороги ул. Железнодорожная с расчисткой от растительности</t>
  </si>
  <si>
    <t>1.3</t>
  </si>
  <si>
    <t>1.4</t>
  </si>
  <si>
    <t>1.5</t>
  </si>
  <si>
    <t>1.6</t>
  </si>
  <si>
    <t>1.7</t>
  </si>
  <si>
    <t>1.8</t>
  </si>
  <si>
    <t>1.9</t>
  </si>
  <si>
    <t>1.10</t>
  </si>
  <si>
    <t>1.11</t>
  </si>
  <si>
    <t>2.10</t>
  </si>
  <si>
    <t>Приложение №2</t>
  </si>
  <si>
    <t>Технический надзор, строительный контроль  по ремонту дорожного покрытия</t>
  </si>
  <si>
    <t xml:space="preserve">Технический надзор, строительный контроль по ремонту дорожного покрытия </t>
  </si>
  <si>
    <t>3.11</t>
  </si>
  <si>
    <t>Ямочный ремонт дорожного покрытия автомобильных дорог на территории МО "Приморское городское поселение"</t>
  </si>
  <si>
    <t>Ремонт автомобильной дороги г. Приморск, ул. Агафонова</t>
  </si>
  <si>
    <t>1.        Основное мероприятие «Развитие автомобильных дорог»</t>
  </si>
  <si>
    <r>
      <t xml:space="preserve">Ремонт автомобильной дороги г. Приморск, ул. Береговая  (км 0+000- </t>
    </r>
    <r>
      <rPr>
        <b/>
        <sz val="9"/>
        <rFont val="Times New Roman"/>
        <family val="1"/>
        <charset val="204"/>
      </rPr>
      <t>км 0+650</t>
    </r>
    <r>
      <rPr>
        <sz val="9"/>
        <rFont val="Times New Roman"/>
        <family val="1"/>
        <charset val="204"/>
      </rPr>
      <t>)   Выборгский район Ленинградской области</t>
    </r>
  </si>
  <si>
    <t>2.        Капитальный ремонт  и ремонт дворовых территорий многоквартирных домов, проездов к дворовым территориям многоквартирных домов</t>
  </si>
  <si>
    <t>3.        Содержание автомобильных дорог</t>
  </si>
  <si>
    <t>ГОРОДСКОЕ ПОСЕЛЕНИЕ"</t>
  </si>
  <si>
    <t>3.12</t>
  </si>
  <si>
    <t>Оценка объектов транспортной коммуникации (автомобильных дорог)</t>
  </si>
  <si>
    <t>Комплекс кадастровых работ по постановке на государственный кадастровый учет объектов транспортной коммуникации (автомобильных дорог)</t>
  </si>
  <si>
    <t>Ремонт проезда к многоквартирным домам по адресу: Ленинградская область, Выборгский район, пос. Ермилово, ул. Физкультурная, д. 14, 15</t>
  </si>
  <si>
    <t>2.5</t>
  </si>
  <si>
    <t>Ремонт дорожного покрытия проездов к дворовой территорий многоквартирных домов № 5,6,11  п. Рябово</t>
  </si>
  <si>
    <t>Замена водоотводных труб под автомобильной дорогой г. Приморск, ул. Вокзальная, ул. Железнодорожная</t>
  </si>
  <si>
    <t>Приобретение и установка креплений для указателей наименований улиц</t>
  </si>
  <si>
    <t>Годы реали-зации</t>
  </si>
  <si>
    <t>2017-2021</t>
  </si>
  <si>
    <t>5.1</t>
  </si>
  <si>
    <t>7.1</t>
  </si>
  <si>
    <t>Ямочный ремонт дорожного покрытия автомобильных дорог п. Глебычево</t>
  </si>
  <si>
    <t>Уборка дорог г. Приморск, п. Ермилово, п. Красная Долина, п. Рябово, п. Камышовка, д. Александровка, п. Заречье, п. Краснофлотское, п. Озерки, пос. Глебычево, пос. Прибылово, пос. Ключевое, п. Вязы, п. Малышево, Балтийское, Мамонтовка, Мысовое, Пионерское, Лужки</t>
  </si>
  <si>
    <t>6.1</t>
  </si>
  <si>
    <t>Контроль приемочных. Периодических и контрольных испытаний материалов, операционный и лабораторный контроль дорожных работ</t>
  </si>
  <si>
    <t>Ремонт автомобильной дороги г. Приморск, ул. Лесная до наб. Гагарина</t>
  </si>
  <si>
    <t>Ремонт дорожного покрытия проездов к  многоквартирным домам  № 10,11,12 ,13,14 п. Глебычево, ул. Офицерская</t>
  </si>
  <si>
    <t>2.11</t>
  </si>
  <si>
    <t>2.9</t>
  </si>
  <si>
    <t xml:space="preserve">   </t>
  </si>
  <si>
    <t>5.   Мероприятия по реализации областного закона от 12 мая 2015 года № 42-оз "О содействии развитию иных форм местного самоуправления на части территорий населенных пунктов Ленинградской области, являющихся административными центрами поселений"</t>
  </si>
  <si>
    <t>8.1</t>
  </si>
  <si>
    <t>Ремонт дорожного покрытия проездов к дворовой территорий многоквартирных домов п.Красная Долина д. 33, 35</t>
  </si>
  <si>
    <t>2.12</t>
  </si>
  <si>
    <t>1.13</t>
  </si>
  <si>
    <t>1.14</t>
  </si>
  <si>
    <t>2.13</t>
  </si>
  <si>
    <t>3.13</t>
  </si>
  <si>
    <t>6.2</t>
  </si>
  <si>
    <t>6.3</t>
  </si>
  <si>
    <t>6.4</t>
  </si>
  <si>
    <t>6.5</t>
  </si>
  <si>
    <t>6.6</t>
  </si>
  <si>
    <t>6.7</t>
  </si>
  <si>
    <t>8.1.1</t>
  </si>
  <si>
    <t>8.1.2</t>
  </si>
  <si>
    <t xml:space="preserve">Ремонт автомобильной дороги г. Приморск, пер. Нагорный </t>
  </si>
  <si>
    <t>4.3</t>
  </si>
  <si>
    <t>Реконструкция моста на автомобильной дороги пос. Заречье</t>
  </si>
  <si>
    <t>4.   Реконструкция автомобильных дорог общего пользования муниципального значения</t>
  </si>
  <si>
    <t>Ремонт проездов к дворовой территории по адресу: г. Приморск, наб. Лебедева д. 8</t>
  </si>
  <si>
    <t>Ремонт дорожного покрытия проездов к  многоквартирным домам  № 1, 2, 3, 4, 5, 6, 7, 8, 9  п. Глебычево, ул. Офицерская</t>
  </si>
  <si>
    <t>Паспортизация муниципальных дорог в границах населенных пунктов</t>
  </si>
  <si>
    <t>3.14</t>
  </si>
  <si>
    <t xml:space="preserve">к постановлению администрации </t>
  </si>
  <si>
    <t xml:space="preserve">муниципального образования </t>
  </si>
  <si>
    <t>«Приморское городское поселение»</t>
  </si>
  <si>
    <t>Выборгского района Ленинградской области</t>
  </si>
  <si>
    <t xml:space="preserve">Ремонт автомобильной дороги г. Приморск, ул. Береговая  (км 1+750- км 2+ 500)   Выборгский район Ленинградской области </t>
  </si>
  <si>
    <t>Ремонт автомобильной дороги г. Приморск,  ул. Пляжная  (км  0+225 – км 0+675) Выборгский район Ленинградской области</t>
  </si>
  <si>
    <t>8.1.3</t>
  </si>
  <si>
    <t>7.1.1</t>
  </si>
  <si>
    <t>8.   Мероприятия по капитальному ремонту и ремонту автомобильных дорог общего пользования местного значения</t>
  </si>
  <si>
    <t>8.1.4</t>
  </si>
  <si>
    <t xml:space="preserve">      1. Ремонт автомобильных дорог</t>
  </si>
  <si>
    <t>9.   Мероприятия по капитальному ремонту и ремонту автомобильных дорог общего пользования местного значения, имеющих приоритетный социально-значимый характер</t>
  </si>
  <si>
    <t>9.1.1</t>
  </si>
  <si>
    <t>9.1.2</t>
  </si>
  <si>
    <t>9.1.3</t>
  </si>
  <si>
    <t>10.   Мероприятия по реализации областного закона от 15 января 2018 года № 3-оз "О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t>
  </si>
  <si>
    <t>10.1</t>
  </si>
  <si>
    <t>10.2</t>
  </si>
  <si>
    <t>10.3</t>
  </si>
  <si>
    <t>Реализация мероприятий в рамках подпрограммы "Создание условий для эффективного выполнения органами местного самоуправления своих полномочий и содействие развитию участия населения в осуществлении местного самоуправления в Ленинградской области" государственной программы Ленинградской области "Устойчивое общественное развитие в Ленинградской области"</t>
  </si>
  <si>
    <t>Реализация мероприятий в рамках подпрограммы "Поддержание существующей сети автомобильных дорог общего пользования" государственной программы  Ленинградской области «Развитие транспортной системы Ленинградской области»</t>
  </si>
  <si>
    <t>9.1.4</t>
  </si>
  <si>
    <t>9.1</t>
  </si>
  <si>
    <t>Оказание услуг по срочному вывозу снежных масс и расчистке снежных заносов на автомобильных дорогах общего пользования местного значения, проездов к дворовым территориям</t>
  </si>
  <si>
    <t>3.15</t>
  </si>
  <si>
    <t>Комплекс кадастровых работ по постановке на государственный кадастровый учет земельных участков под объектами транспортной коммуникации (автомобильными дорогами)</t>
  </si>
  <si>
    <t xml:space="preserve">Ремонт автомобильной дороги по адресу: Ленинградская область, Выборгский район, 
г. Приморск, ул. Береговая (км 1+100-км 1+750)
</t>
  </si>
  <si>
    <t>1.12</t>
  </si>
  <si>
    <t>Ремонт дорожного покрытия проездов к дворовой территорий многоквартирных домов п. Ермилово, ул. Физкультурная  д. 1, 2, 3</t>
  </si>
  <si>
    <t>Ремонт участка автомобильной дороги по ул. Железнодорожная (после ж/д переезда +1 км) в г. Приморск Выборгского района Ленинградской области</t>
  </si>
  <si>
    <t>7.   Мероприятия областного закона от 28 декабря 2018 г. N 147-оз "О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t>
  </si>
  <si>
    <t>6.   Мероприятия областного закона от 14 декабря 2012 года № 95-оз "О содействии развитию на части территорий муниципальных образований Ленинградской области иных форм местного самоуправления"</t>
  </si>
  <si>
    <t>Восстановление системы водоотвода вдоль автомобильных  дорог местного значения г. Приморск, п. Озерки</t>
  </si>
  <si>
    <t>Ремонт автомобильной дороги п. Ермилово, Заречный переулок</t>
  </si>
  <si>
    <t>1.15</t>
  </si>
  <si>
    <t>2.8</t>
  </si>
  <si>
    <t>Профилирование и подсыпка участков грунтовых автомобильных  дорог пос. Мамонтовка; пос. Малышево; пос. Балтийское, пос. Озерки</t>
  </si>
  <si>
    <t>от 04  июня 2019 г. №440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</si>
</sst>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_р_._-;\-* #,##0_р_._-;_-* &quot;-&quot;_р_._-;_-@_-"/>
    <numFmt numFmtId="165" formatCode="#,##0.0"/>
  </numFmts>
  <fonts count="10" x14ac:knownFonts="1">
    <font>
      <sz val="11"/>
      <color theme="1"/>
      <name val="Calibri"/>
      <family val="2"/>
      <charset val="204"/>
      <scheme val="minor"/>
    </font>
    <font>
      <b/>
      <sz val="9"/>
      <name val="Times New Roman"/>
      <family val="1"/>
      <charset val="204"/>
    </font>
    <font>
      <sz val="9"/>
      <name val="Times New Roman"/>
      <family val="1"/>
      <charset val="204"/>
    </font>
    <font>
      <sz val="12"/>
      <name val="Times New Roman"/>
      <family val="1"/>
      <charset val="204"/>
    </font>
    <font>
      <sz val="11"/>
      <name val="Calibri"/>
      <family val="2"/>
      <charset val="204"/>
      <scheme val="minor"/>
    </font>
    <font>
      <sz val="11"/>
      <name val="Times New Roman"/>
      <family val="1"/>
      <charset val="204"/>
    </font>
    <font>
      <sz val="14"/>
      <name val="Times New Roman"/>
      <family val="1"/>
      <charset val="204"/>
    </font>
    <font>
      <b/>
      <sz val="12"/>
      <name val="Times New Roman"/>
      <family val="1"/>
      <charset val="204"/>
    </font>
    <font>
      <i/>
      <sz val="9"/>
      <name val="Times New Roman"/>
      <family val="1"/>
      <charset val="204"/>
    </font>
    <font>
      <sz val="9"/>
      <name val="Calibri"/>
      <family val="2"/>
      <charset val="204"/>
      <scheme val="minor"/>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95">
    <xf numFmtId="0" fontId="0" fillId="0" borderId="0" xfId="0"/>
    <xf numFmtId="165" fontId="1" fillId="0" borderId="2" xfId="0" applyNumberFormat="1" applyFont="1" applyBorder="1" applyAlignment="1">
      <alignment horizontal="right" vertical="center" wrapText="1"/>
    </xf>
    <xf numFmtId="165" fontId="1" fillId="0" borderId="3" xfId="0" applyNumberFormat="1" applyFont="1" applyBorder="1" applyAlignment="1">
      <alignment horizontal="right" vertical="center" wrapText="1"/>
    </xf>
    <xf numFmtId="165" fontId="1" fillId="0" borderId="4" xfId="0" applyNumberFormat="1" applyFont="1" applyBorder="1" applyAlignment="1">
      <alignment horizontal="right" vertical="center" wrapText="1"/>
    </xf>
    <xf numFmtId="0" fontId="3" fillId="0" borderId="0" xfId="0" applyFont="1" applyAlignment="1"/>
    <xf numFmtId="0" fontId="3" fillId="0" borderId="0" xfId="0" applyFont="1" applyAlignment="1">
      <alignment horizontal="right"/>
    </xf>
    <xf numFmtId="164" fontId="4" fillId="0" borderId="0" xfId="0" applyNumberFormat="1" applyFont="1"/>
    <xf numFmtId="0" fontId="4" fillId="0" borderId="0" xfId="0" applyFont="1"/>
    <xf numFmtId="164" fontId="5" fillId="0" borderId="0" xfId="0" applyNumberFormat="1" applyFont="1" applyAlignment="1"/>
    <xf numFmtId="0" fontId="5" fillId="0" borderId="0" xfId="0" applyFont="1" applyAlignment="1"/>
    <xf numFmtId="164" fontId="7" fillId="0" borderId="0" xfId="0" applyNumberFormat="1" applyFont="1" applyAlignment="1">
      <alignment horizontal="center" vertical="center"/>
    </xf>
    <xf numFmtId="0" fontId="5" fillId="0" borderId="0" xfId="0" applyFont="1"/>
    <xf numFmtId="165" fontId="2" fillId="0" borderId="0" xfId="0" applyNumberFormat="1" applyFont="1"/>
    <xf numFmtId="165" fontId="2" fillId="0" borderId="2" xfId="0" applyNumberFormat="1" applyFont="1" applyBorder="1" applyAlignment="1">
      <alignment horizontal="center" vertical="center" wrapText="1"/>
    </xf>
    <xf numFmtId="165" fontId="9" fillId="0" borderId="0" xfId="0" applyNumberFormat="1" applyFont="1"/>
    <xf numFmtId="165" fontId="2" fillId="0" borderId="2" xfId="0" applyNumberFormat="1" applyFont="1" applyBorder="1" applyAlignment="1">
      <alignment horizontal="right" vertical="top" wrapText="1"/>
    </xf>
    <xf numFmtId="165" fontId="2" fillId="0" borderId="2" xfId="0" applyNumberFormat="1" applyFont="1" applyBorder="1" applyAlignment="1">
      <alignment vertical="top" wrapText="1"/>
    </xf>
    <xf numFmtId="165" fontId="2" fillId="0" borderId="3" xfId="0" applyNumberFormat="1" applyFont="1" applyBorder="1" applyAlignment="1">
      <alignment vertical="top" wrapText="1"/>
    </xf>
    <xf numFmtId="165" fontId="2" fillId="0" borderId="4" xfId="0" applyNumberFormat="1" applyFont="1" applyBorder="1" applyAlignment="1">
      <alignment vertical="top" wrapText="1"/>
    </xf>
    <xf numFmtId="165" fontId="1" fillId="0" borderId="1" xfId="0" applyNumberFormat="1" applyFont="1" applyBorder="1" applyAlignment="1">
      <alignment horizontal="right" vertical="top" wrapText="1"/>
    </xf>
    <xf numFmtId="0" fontId="1" fillId="0" borderId="2" xfId="0" applyFont="1" applyBorder="1" applyAlignment="1">
      <alignment horizontal="center" vertical="top" wrapText="1"/>
    </xf>
    <xf numFmtId="165" fontId="1" fillId="0" borderId="2" xfId="0" applyNumberFormat="1" applyFont="1" applyBorder="1" applyAlignment="1">
      <alignment horizontal="right" vertical="top" wrapText="1"/>
    </xf>
    <xf numFmtId="0" fontId="1" fillId="0" borderId="3" xfId="0" applyFont="1" applyBorder="1" applyAlignment="1">
      <alignment horizontal="center" vertical="top" wrapText="1"/>
    </xf>
    <xf numFmtId="165" fontId="1" fillId="0" borderId="3" xfId="0" applyNumberFormat="1" applyFont="1" applyBorder="1" applyAlignment="1">
      <alignment horizontal="right" vertical="top" wrapText="1"/>
    </xf>
    <xf numFmtId="0" fontId="1" fillId="0" borderId="4" xfId="0" applyFont="1" applyBorder="1" applyAlignment="1">
      <alignment horizontal="center" vertical="top" wrapText="1"/>
    </xf>
    <xf numFmtId="165" fontId="1" fillId="0" borderId="4" xfId="0" applyNumberFormat="1" applyFont="1" applyBorder="1" applyAlignment="1">
      <alignment horizontal="right" vertical="top" wrapText="1"/>
    </xf>
    <xf numFmtId="0" fontId="4" fillId="0" borderId="0" xfId="0" applyFont="1" applyFill="1"/>
    <xf numFmtId="4" fontId="2" fillId="0" borderId="1" xfId="0" applyNumberFormat="1" applyFont="1" applyBorder="1" applyAlignment="1">
      <alignment horizontal="right" vertical="top" wrapText="1"/>
    </xf>
    <xf numFmtId="165" fontId="9" fillId="0" borderId="1" xfId="0" applyNumberFormat="1" applyFont="1" applyBorder="1"/>
    <xf numFmtId="165" fontId="2" fillId="0" borderId="1" xfId="0" applyNumberFormat="1" applyFont="1" applyBorder="1" applyAlignment="1">
      <alignment vertical="top"/>
    </xf>
    <xf numFmtId="0" fontId="2" fillId="0" borderId="3" xfId="0" applyFont="1" applyFill="1" applyBorder="1" applyAlignment="1">
      <alignment horizontal="center" vertical="top" wrapText="1"/>
    </xf>
    <xf numFmtId="165" fontId="2" fillId="0" borderId="3" xfId="0" applyNumberFormat="1" applyFont="1" applyFill="1" applyBorder="1" applyAlignment="1">
      <alignment horizontal="right" vertical="top" wrapText="1"/>
    </xf>
    <xf numFmtId="165" fontId="2" fillId="0" borderId="3" xfId="0" applyNumberFormat="1" applyFont="1" applyFill="1" applyBorder="1" applyAlignment="1">
      <alignment vertical="top" wrapText="1"/>
    </xf>
    <xf numFmtId="165" fontId="2" fillId="0" borderId="4" xfId="0" applyNumberFormat="1" applyFont="1" applyBorder="1" applyAlignment="1">
      <alignment horizontal="right" vertical="top" wrapText="1"/>
    </xf>
    <xf numFmtId="165" fontId="2" fillId="0" borderId="3" xfId="0" applyNumberFormat="1" applyFont="1" applyBorder="1" applyAlignment="1">
      <alignment horizontal="right" vertical="top" wrapText="1"/>
    </xf>
    <xf numFmtId="165" fontId="2" fillId="0" borderId="1" xfId="0" applyNumberFormat="1" applyFont="1" applyBorder="1" applyAlignment="1">
      <alignment vertical="top" wrapText="1"/>
    </xf>
    <xf numFmtId="0" fontId="2" fillId="0" borderId="2" xfId="0" applyFont="1" applyBorder="1" applyAlignment="1">
      <alignment horizontal="center" vertical="top" wrapText="1"/>
    </xf>
    <xf numFmtId="0" fontId="2" fillId="0" borderId="3" xfId="0" applyFont="1" applyBorder="1" applyAlignment="1">
      <alignment horizontal="center" vertical="top" wrapText="1"/>
    </xf>
    <xf numFmtId="0" fontId="2" fillId="0" borderId="4" xfId="0" applyFont="1" applyBorder="1" applyAlignment="1">
      <alignment horizontal="center" vertical="top" wrapText="1"/>
    </xf>
    <xf numFmtId="49" fontId="2" fillId="0" borderId="1" xfId="0" applyNumberFormat="1" applyFont="1" applyBorder="1" applyAlignment="1">
      <alignment horizontal="center" vertical="top" wrapText="1"/>
    </xf>
    <xf numFmtId="0" fontId="2" fillId="0" borderId="1" xfId="0" applyFont="1" applyBorder="1" applyAlignment="1">
      <alignment vertical="top" wrapText="1"/>
    </xf>
    <xf numFmtId="0" fontId="2" fillId="0" borderId="1" xfId="0" applyFont="1" applyBorder="1" applyAlignment="1">
      <alignment horizontal="center" vertical="top" wrapText="1"/>
    </xf>
    <xf numFmtId="0" fontId="2" fillId="0" borderId="5" xfId="0" applyFont="1" applyBorder="1" applyAlignment="1">
      <alignment horizontal="center" vertical="top" wrapText="1"/>
    </xf>
    <xf numFmtId="0" fontId="2" fillId="0" borderId="1" xfId="0" applyFont="1" applyBorder="1" applyAlignment="1">
      <alignment horizontal="left" vertical="top" wrapText="1"/>
    </xf>
    <xf numFmtId="0" fontId="2" fillId="0" borderId="2" xfId="0" applyFont="1" applyBorder="1" applyAlignment="1">
      <alignment horizontal="left" vertical="top" wrapText="1"/>
    </xf>
    <xf numFmtId="49" fontId="2" fillId="0" borderId="2" xfId="0" applyNumberFormat="1" applyFont="1" applyBorder="1" applyAlignment="1">
      <alignment horizontal="center" vertical="top"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165" fontId="2" fillId="0" borderId="1" xfId="0" applyNumberFormat="1" applyFont="1" applyBorder="1" applyAlignment="1">
      <alignment horizontal="right" vertical="top" wrapText="1"/>
    </xf>
    <xf numFmtId="4" fontId="2" fillId="0" borderId="2" xfId="0" applyNumberFormat="1" applyFont="1" applyBorder="1" applyAlignment="1">
      <alignment horizontal="right" vertical="top"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2" fillId="0" borderId="2" xfId="0" applyFont="1" applyBorder="1" applyAlignment="1">
      <alignment horizontal="center" vertical="top" wrapText="1"/>
    </xf>
    <xf numFmtId="0" fontId="2" fillId="0" borderId="3" xfId="0" applyFont="1" applyBorder="1" applyAlignment="1">
      <alignment horizontal="center" vertical="top" wrapText="1"/>
    </xf>
    <xf numFmtId="0" fontId="2" fillId="0" borderId="4" xfId="0" applyFont="1" applyBorder="1" applyAlignment="1">
      <alignment horizontal="center" vertical="top" wrapText="1"/>
    </xf>
    <xf numFmtId="49" fontId="2" fillId="0" borderId="1" xfId="0" applyNumberFormat="1" applyFont="1" applyBorder="1" applyAlignment="1">
      <alignment horizontal="center" vertical="top" wrapText="1"/>
    </xf>
    <xf numFmtId="0" fontId="2" fillId="0" borderId="1" xfId="0" applyFont="1" applyBorder="1" applyAlignment="1">
      <alignment vertical="top" wrapText="1"/>
    </xf>
    <xf numFmtId="0" fontId="9" fillId="0" borderId="1" xfId="0" applyFont="1" applyBorder="1" applyAlignment="1">
      <alignment vertical="top" wrapText="1"/>
    </xf>
    <xf numFmtId="0" fontId="2" fillId="0" borderId="1" xfId="0" applyFont="1" applyBorder="1" applyAlignment="1">
      <alignment horizontal="center" vertical="top" wrapText="1"/>
    </xf>
    <xf numFmtId="0" fontId="8" fillId="0" borderId="1" xfId="0" applyFont="1" applyBorder="1" applyAlignment="1">
      <alignment vertical="top" wrapText="1"/>
    </xf>
    <xf numFmtId="0" fontId="2" fillId="0" borderId="5" xfId="0" applyFont="1" applyBorder="1" applyAlignment="1">
      <alignment horizontal="center" vertical="top" wrapText="1"/>
    </xf>
    <xf numFmtId="0" fontId="2" fillId="0" borderId="1" xfId="0" applyFont="1" applyBorder="1" applyAlignment="1">
      <alignment horizontal="left" vertical="top" wrapText="1"/>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5" xfId="0" applyFont="1" applyFill="1" applyBorder="1" applyAlignment="1">
      <alignment horizontal="center" vertical="top" wrapText="1"/>
    </xf>
    <xf numFmtId="49" fontId="2" fillId="0" borderId="2" xfId="0" applyNumberFormat="1" applyFont="1" applyBorder="1" applyAlignment="1">
      <alignment horizontal="center" vertical="top" wrapText="1"/>
    </xf>
    <xf numFmtId="49" fontId="2" fillId="0" borderId="3" xfId="0" applyNumberFormat="1" applyFont="1" applyBorder="1" applyAlignment="1">
      <alignment horizontal="center" vertical="top" wrapText="1"/>
    </xf>
    <xf numFmtId="49" fontId="2" fillId="0" borderId="4" xfId="0" applyNumberFormat="1" applyFont="1" applyBorder="1" applyAlignment="1">
      <alignment horizontal="center" vertical="top" wrapText="1"/>
    </xf>
    <xf numFmtId="49" fontId="2" fillId="0" borderId="1" xfId="0" applyNumberFormat="1" applyFont="1" applyFill="1" applyBorder="1" applyAlignment="1">
      <alignment horizontal="center" vertical="top" wrapText="1"/>
    </xf>
    <xf numFmtId="0" fontId="2" fillId="0" borderId="1" xfId="0" applyFont="1" applyFill="1" applyBorder="1" applyAlignment="1">
      <alignment horizontal="center" vertical="top" wrapText="1"/>
    </xf>
    <xf numFmtId="0" fontId="2" fillId="0" borderId="1" xfId="0" applyFont="1" applyFill="1" applyBorder="1" applyAlignment="1">
      <alignment vertical="top" wrapText="1"/>
    </xf>
    <xf numFmtId="0" fontId="1" fillId="0" borderId="5"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 xfId="0" applyFont="1" applyBorder="1" applyAlignment="1">
      <alignment horizontal="center" vertical="center" wrapText="1"/>
    </xf>
    <xf numFmtId="0" fontId="5" fillId="0" borderId="0" xfId="0" applyFont="1" applyAlignment="1">
      <alignment horizontal="center"/>
    </xf>
    <xf numFmtId="165" fontId="2"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6" fillId="0" borderId="0" xfId="0" applyFont="1" applyAlignment="1">
      <alignment horizontal="center" vertical="center"/>
    </xf>
    <xf numFmtId="164" fontId="2" fillId="0" borderId="1" xfId="0" applyNumberFormat="1"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 xfId="0" applyFont="1" applyBorder="1" applyAlignment="1">
      <alignment vertical="center" wrapText="1"/>
    </xf>
    <xf numFmtId="0" fontId="2" fillId="0" borderId="2" xfId="0" applyFont="1" applyBorder="1" applyAlignment="1">
      <alignment horizontal="center" vertical="center" wrapText="1"/>
    </xf>
    <xf numFmtId="165" fontId="2" fillId="0" borderId="1" xfId="0" applyNumberFormat="1" applyFont="1" applyBorder="1" applyAlignment="1">
      <alignment horizontal="right" vertical="top"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00"/>
  <sheetViews>
    <sheetView tabSelected="1" view="pageBreakPreview" zoomScale="120" zoomScaleNormal="110" zoomScaleSheetLayoutView="120" workbookViewId="0">
      <selection activeCell="E7" sqref="E7:I7"/>
    </sheetView>
  </sheetViews>
  <sheetFormatPr defaultColWidth="9.140625" defaultRowHeight="15" x14ac:dyDescent="0.25"/>
  <cols>
    <col min="1" max="1" width="5.5703125" style="6" customWidth="1"/>
    <col min="2" max="2" width="37.42578125" style="7" customWidth="1"/>
    <col min="3" max="3" width="18.85546875" style="7" customWidth="1"/>
    <col min="4" max="4" width="6.85546875" style="7" customWidth="1"/>
    <col min="5" max="5" width="6.5703125" style="7" customWidth="1"/>
    <col min="6" max="6" width="8.85546875" style="7" customWidth="1"/>
    <col min="7" max="8" width="8" style="14" customWidth="1"/>
    <col min="9" max="9" width="8.28515625" style="14" customWidth="1"/>
    <col min="10" max="16384" width="9.140625" style="7"/>
  </cols>
  <sheetData>
    <row r="1" spans="1:22" ht="15.75" x14ac:dyDescent="0.25">
      <c r="B1" s="4"/>
      <c r="C1" s="4"/>
      <c r="D1" s="4"/>
      <c r="E1" s="4"/>
      <c r="F1" s="4"/>
      <c r="G1" s="4"/>
      <c r="H1" s="4"/>
      <c r="I1" s="5" t="s">
        <v>74</v>
      </c>
    </row>
    <row r="2" spans="1:22" ht="15.75" x14ac:dyDescent="0.25">
      <c r="B2" s="4"/>
      <c r="C2" s="4"/>
      <c r="D2" s="4"/>
      <c r="E2" s="4"/>
      <c r="F2" s="4"/>
      <c r="G2" s="4"/>
      <c r="H2" s="4"/>
      <c r="I2" s="5" t="s">
        <v>130</v>
      </c>
      <c r="V2" s="7" t="s">
        <v>105</v>
      </c>
    </row>
    <row r="3" spans="1:22" ht="15.75" x14ac:dyDescent="0.25">
      <c r="B3" s="4"/>
      <c r="C3" s="4"/>
      <c r="D3" s="4"/>
      <c r="E3" s="4"/>
      <c r="F3" s="4"/>
      <c r="G3" s="4"/>
      <c r="H3" s="4"/>
      <c r="I3" s="5" t="s">
        <v>131</v>
      </c>
    </row>
    <row r="4" spans="1:22" ht="15.75" x14ac:dyDescent="0.25">
      <c r="B4" s="4"/>
      <c r="C4" s="4"/>
      <c r="D4" s="4"/>
      <c r="E4" s="4"/>
      <c r="F4" s="4"/>
      <c r="G4" s="4"/>
      <c r="H4" s="4"/>
      <c r="I4" s="5" t="s">
        <v>132</v>
      </c>
    </row>
    <row r="5" spans="1:22" ht="15.75" x14ac:dyDescent="0.25">
      <c r="B5" s="4"/>
      <c r="C5" s="4"/>
      <c r="D5" s="4"/>
      <c r="E5" s="4"/>
      <c r="F5" s="4"/>
      <c r="G5" s="4"/>
      <c r="H5" s="4"/>
      <c r="I5" s="5" t="s">
        <v>133</v>
      </c>
    </row>
    <row r="6" spans="1:22" ht="15.75" x14ac:dyDescent="0.25">
      <c r="B6" s="4"/>
      <c r="C6" s="4"/>
      <c r="D6" s="4"/>
      <c r="E6" s="4"/>
      <c r="F6" s="4"/>
      <c r="G6" s="4"/>
      <c r="H6" s="4"/>
      <c r="I6" s="5" t="s">
        <v>167</v>
      </c>
    </row>
    <row r="7" spans="1:22" x14ac:dyDescent="0.25">
      <c r="A7" s="8"/>
      <c r="B7" s="9"/>
      <c r="C7" s="9"/>
      <c r="D7" s="9"/>
      <c r="E7" s="84"/>
      <c r="F7" s="84"/>
      <c r="G7" s="84"/>
      <c r="H7" s="84"/>
      <c r="I7" s="84"/>
    </row>
    <row r="8" spans="1:22" ht="15" customHeight="1" x14ac:dyDescent="0.25">
      <c r="A8" s="87" t="s">
        <v>40</v>
      </c>
      <c r="B8" s="87"/>
      <c r="C8" s="87"/>
      <c r="D8" s="87"/>
      <c r="E8" s="87"/>
      <c r="F8" s="87"/>
      <c r="G8" s="87"/>
      <c r="H8" s="87"/>
      <c r="I8" s="87"/>
    </row>
    <row r="9" spans="1:22" ht="16.5" customHeight="1" x14ac:dyDescent="0.25">
      <c r="A9" s="87" t="s">
        <v>41</v>
      </c>
      <c r="B9" s="87"/>
      <c r="C9" s="87"/>
      <c r="D9" s="87"/>
      <c r="E9" s="87"/>
      <c r="F9" s="87"/>
      <c r="G9" s="87"/>
      <c r="H9" s="87"/>
      <c r="I9" s="87"/>
    </row>
    <row r="10" spans="1:22" ht="16.5" customHeight="1" x14ac:dyDescent="0.25">
      <c r="A10" s="87" t="s">
        <v>42</v>
      </c>
      <c r="B10" s="87"/>
      <c r="C10" s="87"/>
      <c r="D10" s="87"/>
      <c r="E10" s="87"/>
      <c r="F10" s="87"/>
      <c r="G10" s="87"/>
      <c r="H10" s="87"/>
      <c r="I10" s="87"/>
    </row>
    <row r="11" spans="1:22" ht="15.75" customHeight="1" x14ac:dyDescent="0.25">
      <c r="A11" s="87" t="s">
        <v>84</v>
      </c>
      <c r="B11" s="87"/>
      <c r="C11" s="87"/>
      <c r="D11" s="87"/>
      <c r="E11" s="87"/>
      <c r="F11" s="87"/>
      <c r="G11" s="87"/>
      <c r="H11" s="87"/>
      <c r="I11" s="87"/>
    </row>
    <row r="12" spans="1:22" ht="6.75" customHeight="1" x14ac:dyDescent="0.25">
      <c r="A12" s="10"/>
      <c r="B12" s="11"/>
      <c r="C12" s="11"/>
      <c r="D12" s="11"/>
      <c r="E12" s="11"/>
      <c r="F12" s="11"/>
      <c r="G12" s="12"/>
      <c r="H12" s="12"/>
      <c r="I12" s="12"/>
    </row>
    <row r="13" spans="1:22" x14ac:dyDescent="0.25">
      <c r="A13" s="88" t="s">
        <v>39</v>
      </c>
      <c r="B13" s="86" t="s">
        <v>0</v>
      </c>
      <c r="C13" s="86" t="s">
        <v>1</v>
      </c>
      <c r="D13" s="86" t="s">
        <v>2</v>
      </c>
      <c r="E13" s="86"/>
      <c r="F13" s="86" t="s">
        <v>93</v>
      </c>
      <c r="G13" s="85" t="s">
        <v>3</v>
      </c>
      <c r="H13" s="85"/>
      <c r="I13" s="85"/>
    </row>
    <row r="14" spans="1:22" x14ac:dyDescent="0.25">
      <c r="A14" s="88"/>
      <c r="B14" s="86"/>
      <c r="C14" s="86"/>
      <c r="D14" s="86" t="s">
        <v>4</v>
      </c>
      <c r="E14" s="86" t="s">
        <v>5</v>
      </c>
      <c r="F14" s="86"/>
      <c r="G14" s="85"/>
      <c r="H14" s="85"/>
      <c r="I14" s="85"/>
    </row>
    <row r="15" spans="1:22" ht="24" x14ac:dyDescent="0.25">
      <c r="A15" s="88"/>
      <c r="B15" s="86"/>
      <c r="C15" s="86"/>
      <c r="D15" s="86"/>
      <c r="E15" s="86"/>
      <c r="F15" s="93"/>
      <c r="G15" s="13" t="s">
        <v>6</v>
      </c>
      <c r="H15" s="13" t="s">
        <v>7</v>
      </c>
      <c r="I15" s="13" t="s">
        <v>8</v>
      </c>
    </row>
    <row r="16" spans="1:22" ht="12.95" customHeight="1" x14ac:dyDescent="0.25">
      <c r="A16" s="88"/>
      <c r="B16" s="89" t="s">
        <v>9</v>
      </c>
      <c r="C16" s="92" t="s">
        <v>10</v>
      </c>
      <c r="D16" s="83">
        <v>2017</v>
      </c>
      <c r="E16" s="80">
        <v>2021</v>
      </c>
      <c r="F16" s="46">
        <v>2017</v>
      </c>
      <c r="G16" s="1">
        <f t="shared" ref="G16:G26" si="0">SUM(H16:I16)</f>
        <v>20489.5</v>
      </c>
      <c r="H16" s="1">
        <f>H22</f>
        <v>9981.2000000000007</v>
      </c>
      <c r="I16" s="1">
        <f>SUM(I22)</f>
        <v>10508.300000000001</v>
      </c>
    </row>
    <row r="17" spans="1:9" ht="12.95" customHeight="1" x14ac:dyDescent="0.25">
      <c r="A17" s="88"/>
      <c r="B17" s="90"/>
      <c r="C17" s="92"/>
      <c r="D17" s="83"/>
      <c r="E17" s="80"/>
      <c r="F17" s="47">
        <v>2018</v>
      </c>
      <c r="G17" s="2">
        <f t="shared" si="0"/>
        <v>20472.400000000001</v>
      </c>
      <c r="H17" s="2">
        <f>H23</f>
        <v>4150.3999999999996</v>
      </c>
      <c r="I17" s="2">
        <f>I23</f>
        <v>16322</v>
      </c>
    </row>
    <row r="18" spans="1:9" ht="12.95" customHeight="1" x14ac:dyDescent="0.25">
      <c r="A18" s="88"/>
      <c r="B18" s="90"/>
      <c r="C18" s="92"/>
      <c r="D18" s="83"/>
      <c r="E18" s="80"/>
      <c r="F18" s="47">
        <v>2019</v>
      </c>
      <c r="G18" s="2">
        <f t="shared" si="0"/>
        <v>34889.599999999999</v>
      </c>
      <c r="H18" s="2">
        <f>H24</f>
        <v>10581.5</v>
      </c>
      <c r="I18" s="2">
        <f t="shared" ref="I18:I20" si="1">SUM(I24)</f>
        <v>24308.1</v>
      </c>
    </row>
    <row r="19" spans="1:9" ht="12.95" customHeight="1" x14ac:dyDescent="0.25">
      <c r="A19" s="88"/>
      <c r="B19" s="90"/>
      <c r="C19" s="92"/>
      <c r="D19" s="83"/>
      <c r="E19" s="80"/>
      <c r="F19" s="47">
        <v>2020</v>
      </c>
      <c r="G19" s="2">
        <f t="shared" si="0"/>
        <v>18401</v>
      </c>
      <c r="H19" s="2">
        <f>H25</f>
        <v>2267.6999999999998</v>
      </c>
      <c r="I19" s="2">
        <f t="shared" si="1"/>
        <v>16133.3</v>
      </c>
    </row>
    <row r="20" spans="1:9" ht="12.95" customHeight="1" x14ac:dyDescent="0.25">
      <c r="A20" s="88"/>
      <c r="B20" s="90"/>
      <c r="C20" s="92"/>
      <c r="D20" s="83"/>
      <c r="E20" s="80"/>
      <c r="F20" s="47">
        <v>2021</v>
      </c>
      <c r="G20" s="2">
        <f>SUM(H20:I20)</f>
        <v>16276</v>
      </c>
      <c r="H20" s="2">
        <f>H26</f>
        <v>2267.6999999999998</v>
      </c>
      <c r="I20" s="2">
        <f t="shared" si="1"/>
        <v>14008.3</v>
      </c>
    </row>
    <row r="21" spans="1:9" ht="12.95" customHeight="1" x14ac:dyDescent="0.25">
      <c r="A21" s="88"/>
      <c r="B21" s="91"/>
      <c r="C21" s="92"/>
      <c r="D21" s="83"/>
      <c r="E21" s="80"/>
      <c r="F21" s="47" t="s">
        <v>94</v>
      </c>
      <c r="G21" s="3">
        <f>SUM(G16:G20)</f>
        <v>110528.5</v>
      </c>
      <c r="H21" s="3">
        <f>SUM(H16:H20)</f>
        <v>29248.5</v>
      </c>
      <c r="I21" s="3">
        <f>SUM(I16:I20)</f>
        <v>81280</v>
      </c>
    </row>
    <row r="22" spans="1:9" ht="12.95" customHeight="1" x14ac:dyDescent="0.25">
      <c r="A22" s="83" t="s">
        <v>80</v>
      </c>
      <c r="B22" s="83"/>
      <c r="C22" s="83"/>
      <c r="D22" s="83"/>
      <c r="E22" s="80"/>
      <c r="F22" s="46">
        <v>2017</v>
      </c>
      <c r="G22" s="1">
        <f t="shared" si="0"/>
        <v>20489.5</v>
      </c>
      <c r="H22" s="1">
        <f>SUM(H27+H58+H89+H131+H133+H165+H180)</f>
        <v>9981.2000000000007</v>
      </c>
      <c r="I22" s="1">
        <f>SUM(I27+I58+I89+I131+I133+I165+I180)</f>
        <v>10508.300000000001</v>
      </c>
    </row>
    <row r="23" spans="1:9" ht="12.95" customHeight="1" x14ac:dyDescent="0.25">
      <c r="A23" s="83"/>
      <c r="B23" s="83"/>
      <c r="C23" s="83"/>
      <c r="D23" s="83"/>
      <c r="E23" s="80"/>
      <c r="F23" s="47">
        <v>2018</v>
      </c>
      <c r="G23" s="2">
        <f t="shared" si="0"/>
        <v>20472.400000000001</v>
      </c>
      <c r="H23" s="2">
        <f>SUM(H28+H59+H90+H166+H134+H192)</f>
        <v>4150.3999999999996</v>
      </c>
      <c r="I23" s="2">
        <f>SUM(I28+I59+I90+I166+I134+I192)</f>
        <v>16322</v>
      </c>
    </row>
    <row r="24" spans="1:9" ht="12.95" customHeight="1" x14ac:dyDescent="0.25">
      <c r="A24" s="83"/>
      <c r="B24" s="83"/>
      <c r="C24" s="83"/>
      <c r="D24" s="83"/>
      <c r="E24" s="80"/>
      <c r="F24" s="47">
        <v>2019</v>
      </c>
      <c r="G24" s="2">
        <f t="shared" si="0"/>
        <v>34889.599999999999</v>
      </c>
      <c r="H24" s="2">
        <f>H167++H181+H193</f>
        <v>10581.5</v>
      </c>
      <c r="I24" s="2">
        <f>SUM(I29+I60+I91+I152+I167+I181+I193)</f>
        <v>24308.1</v>
      </c>
    </row>
    <row r="25" spans="1:9" ht="12.95" customHeight="1" x14ac:dyDescent="0.25">
      <c r="A25" s="83"/>
      <c r="B25" s="83"/>
      <c r="C25" s="83"/>
      <c r="D25" s="83"/>
      <c r="E25" s="80"/>
      <c r="F25" s="47">
        <v>2020</v>
      </c>
      <c r="G25" s="2">
        <f t="shared" si="0"/>
        <v>18401</v>
      </c>
      <c r="H25" s="2">
        <f>H168</f>
        <v>2267.6999999999998</v>
      </c>
      <c r="I25" s="2">
        <f>SUM(I30+I61+I92+I128+I153+I168+I194)</f>
        <v>16133.3</v>
      </c>
    </row>
    <row r="26" spans="1:9" ht="12.95" customHeight="1" x14ac:dyDescent="0.25">
      <c r="A26" s="83"/>
      <c r="B26" s="83"/>
      <c r="C26" s="83"/>
      <c r="D26" s="83"/>
      <c r="E26" s="80"/>
      <c r="F26" s="48">
        <v>2021</v>
      </c>
      <c r="G26" s="3">
        <f t="shared" si="0"/>
        <v>16276</v>
      </c>
      <c r="H26" s="3">
        <f>H169</f>
        <v>2267.6999999999998</v>
      </c>
      <c r="I26" s="3">
        <f>SUM(I31+I62+I93+I154+I169+I195)</f>
        <v>14008.3</v>
      </c>
    </row>
    <row r="27" spans="1:9" ht="12.95" customHeight="1" x14ac:dyDescent="0.25">
      <c r="A27" s="83" t="s">
        <v>140</v>
      </c>
      <c r="B27" s="83"/>
      <c r="C27" s="83"/>
      <c r="D27" s="83"/>
      <c r="E27" s="80"/>
      <c r="F27" s="46">
        <v>2017</v>
      </c>
      <c r="G27" s="1">
        <f t="shared" ref="G27:G36" si="2">SUM(H27:I27)</f>
        <v>1338.0000000000002</v>
      </c>
      <c r="H27" s="1"/>
      <c r="I27" s="1">
        <f>SUM(I32+I33+I34+I35+I36+I48+I53)</f>
        <v>1338.0000000000002</v>
      </c>
    </row>
    <row r="28" spans="1:9" ht="12.95" customHeight="1" x14ac:dyDescent="0.25">
      <c r="A28" s="83"/>
      <c r="B28" s="83"/>
      <c r="C28" s="83"/>
      <c r="D28" s="83"/>
      <c r="E28" s="80"/>
      <c r="F28" s="47">
        <v>2018</v>
      </c>
      <c r="G28" s="2">
        <f t="shared" si="2"/>
        <v>4005.2999999999993</v>
      </c>
      <c r="H28" s="2"/>
      <c r="I28" s="2">
        <f>SUM(I37+I38+I39+I40+I41+I44+I49+I54)</f>
        <v>4005.2999999999993</v>
      </c>
    </row>
    <row r="29" spans="1:9" ht="12.95" customHeight="1" x14ac:dyDescent="0.25">
      <c r="A29" s="83"/>
      <c r="B29" s="83"/>
      <c r="C29" s="83"/>
      <c r="D29" s="83"/>
      <c r="E29" s="80"/>
      <c r="F29" s="47">
        <v>2019</v>
      </c>
      <c r="G29" s="2">
        <f t="shared" si="2"/>
        <v>4044</v>
      </c>
      <c r="H29" s="2"/>
      <c r="I29" s="2">
        <f>SUM(I45+I50+I55+I42+I43)</f>
        <v>4044</v>
      </c>
    </row>
    <row r="30" spans="1:9" ht="12.95" customHeight="1" x14ac:dyDescent="0.25">
      <c r="A30" s="83"/>
      <c r="B30" s="83"/>
      <c r="C30" s="83"/>
      <c r="D30" s="83"/>
      <c r="E30" s="80"/>
      <c r="F30" s="47">
        <v>2020</v>
      </c>
      <c r="G30" s="2">
        <f t="shared" si="2"/>
        <v>1600</v>
      </c>
      <c r="H30" s="2"/>
      <c r="I30" s="2">
        <f>SUM(I46+I51+I56)</f>
        <v>1600</v>
      </c>
    </row>
    <row r="31" spans="1:9" ht="12.95" customHeight="1" x14ac:dyDescent="0.25">
      <c r="A31" s="83"/>
      <c r="B31" s="83"/>
      <c r="C31" s="83"/>
      <c r="D31" s="83"/>
      <c r="E31" s="80"/>
      <c r="F31" s="48">
        <v>2021</v>
      </c>
      <c r="G31" s="3">
        <f t="shared" si="2"/>
        <v>1600</v>
      </c>
      <c r="H31" s="3"/>
      <c r="I31" s="3">
        <f>SUM(I47+I52+I57)</f>
        <v>1600</v>
      </c>
    </row>
    <row r="32" spans="1:9" ht="35.1" customHeight="1" x14ac:dyDescent="0.25">
      <c r="A32" s="39" t="s">
        <v>61</v>
      </c>
      <c r="B32" s="40" t="s">
        <v>11</v>
      </c>
      <c r="C32" s="40" t="s">
        <v>10</v>
      </c>
      <c r="D32" s="41">
        <v>2017</v>
      </c>
      <c r="E32" s="41">
        <v>2017</v>
      </c>
      <c r="F32" s="38">
        <v>2017</v>
      </c>
      <c r="G32" s="33">
        <f t="shared" si="2"/>
        <v>464.3</v>
      </c>
      <c r="H32" s="33"/>
      <c r="I32" s="33">
        <v>464.3</v>
      </c>
    </row>
    <row r="33" spans="1:9" ht="47.1" customHeight="1" x14ac:dyDescent="0.25">
      <c r="A33" s="39" t="s">
        <v>62</v>
      </c>
      <c r="B33" s="40" t="s">
        <v>12</v>
      </c>
      <c r="C33" s="40" t="s">
        <v>10</v>
      </c>
      <c r="D33" s="41">
        <v>2017</v>
      </c>
      <c r="E33" s="41">
        <v>2017</v>
      </c>
      <c r="F33" s="41">
        <v>2017</v>
      </c>
      <c r="G33" s="49">
        <f t="shared" si="2"/>
        <v>97.4</v>
      </c>
      <c r="H33" s="49"/>
      <c r="I33" s="49">
        <v>97.4</v>
      </c>
    </row>
    <row r="34" spans="1:9" ht="35.1" customHeight="1" x14ac:dyDescent="0.25">
      <c r="A34" s="39" t="s">
        <v>64</v>
      </c>
      <c r="B34" s="40" t="s">
        <v>13</v>
      </c>
      <c r="C34" s="40" t="s">
        <v>10</v>
      </c>
      <c r="D34" s="41">
        <v>2017</v>
      </c>
      <c r="E34" s="41">
        <v>2017</v>
      </c>
      <c r="F34" s="41">
        <v>2017</v>
      </c>
      <c r="G34" s="49">
        <f t="shared" si="2"/>
        <v>47.6</v>
      </c>
      <c r="H34" s="49"/>
      <c r="I34" s="49">
        <v>47.6</v>
      </c>
    </row>
    <row r="35" spans="1:9" ht="35.1" customHeight="1" x14ac:dyDescent="0.25">
      <c r="A35" s="39" t="s">
        <v>65</v>
      </c>
      <c r="B35" s="40" t="s">
        <v>14</v>
      </c>
      <c r="C35" s="40" t="s">
        <v>10</v>
      </c>
      <c r="D35" s="41">
        <v>2017</v>
      </c>
      <c r="E35" s="41">
        <v>2017</v>
      </c>
      <c r="F35" s="41">
        <v>2017</v>
      </c>
      <c r="G35" s="49">
        <f t="shared" si="2"/>
        <v>400</v>
      </c>
      <c r="H35" s="49"/>
      <c r="I35" s="49">
        <v>400</v>
      </c>
    </row>
    <row r="36" spans="1:9" ht="47.1" customHeight="1" x14ac:dyDescent="0.25">
      <c r="A36" s="39" t="s">
        <v>66</v>
      </c>
      <c r="B36" s="40" t="s">
        <v>15</v>
      </c>
      <c r="C36" s="43" t="s">
        <v>10</v>
      </c>
      <c r="D36" s="41">
        <v>2017</v>
      </c>
      <c r="E36" s="41">
        <v>2017</v>
      </c>
      <c r="F36" s="41">
        <v>2017</v>
      </c>
      <c r="G36" s="49">
        <f t="shared" si="2"/>
        <v>200</v>
      </c>
      <c r="H36" s="49"/>
      <c r="I36" s="49">
        <v>200</v>
      </c>
    </row>
    <row r="37" spans="1:9" ht="35.1" customHeight="1" x14ac:dyDescent="0.25">
      <c r="A37" s="39" t="s">
        <v>67</v>
      </c>
      <c r="B37" s="40" t="s">
        <v>16</v>
      </c>
      <c r="C37" s="43" t="s">
        <v>10</v>
      </c>
      <c r="D37" s="41">
        <v>2018</v>
      </c>
      <c r="E37" s="41">
        <v>2018</v>
      </c>
      <c r="F37" s="36">
        <v>2018</v>
      </c>
      <c r="G37" s="15">
        <f t="shared" ref="G37:G55" si="3">SUM(H37:I37)</f>
        <v>70</v>
      </c>
      <c r="H37" s="15"/>
      <c r="I37" s="15">
        <v>70</v>
      </c>
    </row>
    <row r="38" spans="1:9" ht="35.1" customHeight="1" x14ac:dyDescent="0.25">
      <c r="A38" s="39" t="s">
        <v>68</v>
      </c>
      <c r="B38" s="40" t="s">
        <v>79</v>
      </c>
      <c r="C38" s="43" t="s">
        <v>10</v>
      </c>
      <c r="D38" s="41">
        <v>2018</v>
      </c>
      <c r="E38" s="41">
        <v>2018</v>
      </c>
      <c r="F38" s="41">
        <v>2018</v>
      </c>
      <c r="G38" s="49">
        <f>I38</f>
        <v>1052.8</v>
      </c>
      <c r="H38" s="49"/>
      <c r="I38" s="49">
        <v>1052.8</v>
      </c>
    </row>
    <row r="39" spans="1:9" ht="35.1" customHeight="1" x14ac:dyDescent="0.25">
      <c r="A39" s="39" t="s">
        <v>69</v>
      </c>
      <c r="B39" s="40" t="s">
        <v>91</v>
      </c>
      <c r="C39" s="43" t="s">
        <v>10</v>
      </c>
      <c r="D39" s="41">
        <v>2018</v>
      </c>
      <c r="E39" s="41">
        <v>2018</v>
      </c>
      <c r="F39" s="41">
        <v>2018</v>
      </c>
      <c r="G39" s="49">
        <f>SUM(H39:I39)</f>
        <v>140</v>
      </c>
      <c r="H39" s="49"/>
      <c r="I39" s="49">
        <v>140</v>
      </c>
    </row>
    <row r="40" spans="1:9" ht="35.1" customHeight="1" x14ac:dyDescent="0.25">
      <c r="A40" s="39" t="s">
        <v>70</v>
      </c>
      <c r="B40" s="40" t="s">
        <v>63</v>
      </c>
      <c r="C40" s="43" t="s">
        <v>10</v>
      </c>
      <c r="D40" s="41">
        <v>2018</v>
      </c>
      <c r="E40" s="41">
        <v>2018</v>
      </c>
      <c r="F40" s="41">
        <v>2018</v>
      </c>
      <c r="G40" s="49">
        <f t="shared" si="3"/>
        <v>592</v>
      </c>
      <c r="H40" s="49"/>
      <c r="I40" s="49">
        <v>592</v>
      </c>
    </row>
    <row r="41" spans="1:9" ht="35.1" customHeight="1" x14ac:dyDescent="0.25">
      <c r="A41" s="45" t="s">
        <v>71</v>
      </c>
      <c r="B41" s="44" t="s">
        <v>97</v>
      </c>
      <c r="C41" s="44" t="s">
        <v>10</v>
      </c>
      <c r="D41" s="36">
        <v>2018</v>
      </c>
      <c r="E41" s="36">
        <v>2018</v>
      </c>
      <c r="F41" s="41">
        <v>2018</v>
      </c>
      <c r="G41" s="49">
        <f t="shared" si="3"/>
        <v>472.9</v>
      </c>
      <c r="H41" s="19"/>
      <c r="I41" s="49">
        <v>472.9</v>
      </c>
    </row>
    <row r="42" spans="1:9" ht="40.5" customHeight="1" x14ac:dyDescent="0.25">
      <c r="A42" s="39" t="s">
        <v>72</v>
      </c>
      <c r="B42" s="40" t="s">
        <v>163</v>
      </c>
      <c r="C42" s="43" t="s">
        <v>10</v>
      </c>
      <c r="D42" s="41">
        <v>2019</v>
      </c>
      <c r="E42" s="41">
        <v>2019</v>
      </c>
      <c r="F42" s="41">
        <v>2019</v>
      </c>
      <c r="G42" s="49">
        <f>I42+H42</f>
        <v>2604.1</v>
      </c>
      <c r="H42" s="35"/>
      <c r="I42" s="49">
        <v>2604.1</v>
      </c>
    </row>
    <row r="43" spans="1:9" ht="40.5" customHeight="1" x14ac:dyDescent="0.25">
      <c r="A43" s="39" t="s">
        <v>157</v>
      </c>
      <c r="B43" s="40" t="s">
        <v>162</v>
      </c>
      <c r="C43" s="43" t="s">
        <v>10</v>
      </c>
      <c r="D43" s="41">
        <v>2019</v>
      </c>
      <c r="E43" s="41">
        <v>2019</v>
      </c>
      <c r="F43" s="41">
        <v>2019</v>
      </c>
      <c r="G43" s="49">
        <f>I43</f>
        <v>730</v>
      </c>
      <c r="H43" s="35"/>
      <c r="I43" s="49">
        <v>730</v>
      </c>
    </row>
    <row r="44" spans="1:9" ht="12.95" customHeight="1" x14ac:dyDescent="0.25">
      <c r="A44" s="63" t="s">
        <v>110</v>
      </c>
      <c r="B44" s="64" t="s">
        <v>78</v>
      </c>
      <c r="C44" s="69" t="s">
        <v>10</v>
      </c>
      <c r="D44" s="66">
        <v>2018</v>
      </c>
      <c r="E44" s="66">
        <v>2021</v>
      </c>
      <c r="F44" s="36">
        <v>2018</v>
      </c>
      <c r="G44" s="15">
        <f t="shared" si="3"/>
        <v>1585.2</v>
      </c>
      <c r="H44" s="16"/>
      <c r="I44" s="15">
        <f>2530-536-408.8</f>
        <v>1585.2</v>
      </c>
    </row>
    <row r="45" spans="1:9" ht="12.95" customHeight="1" x14ac:dyDescent="0.25">
      <c r="A45" s="63"/>
      <c r="B45" s="64"/>
      <c r="C45" s="69"/>
      <c r="D45" s="66"/>
      <c r="E45" s="66"/>
      <c r="F45" s="37">
        <v>2019</v>
      </c>
      <c r="G45" s="34">
        <f t="shared" si="3"/>
        <v>604.9</v>
      </c>
      <c r="H45" s="34"/>
      <c r="I45" s="34">
        <f>17+359.7+228.2</f>
        <v>604.9</v>
      </c>
    </row>
    <row r="46" spans="1:9" ht="12.95" customHeight="1" x14ac:dyDescent="0.25">
      <c r="A46" s="63"/>
      <c r="B46" s="64"/>
      <c r="C46" s="69"/>
      <c r="D46" s="66"/>
      <c r="E46" s="66"/>
      <c r="F46" s="37">
        <v>2020</v>
      </c>
      <c r="G46" s="34">
        <f>SUM(H46:I46)</f>
        <v>1500</v>
      </c>
      <c r="H46" s="17"/>
      <c r="I46" s="34">
        <v>1500</v>
      </c>
    </row>
    <row r="47" spans="1:9" ht="12.95" customHeight="1" x14ac:dyDescent="0.25">
      <c r="A47" s="63"/>
      <c r="B47" s="64"/>
      <c r="C47" s="69"/>
      <c r="D47" s="66"/>
      <c r="E47" s="66"/>
      <c r="F47" s="38">
        <v>2021</v>
      </c>
      <c r="G47" s="33">
        <v>1500</v>
      </c>
      <c r="H47" s="18"/>
      <c r="I47" s="33">
        <v>1500</v>
      </c>
    </row>
    <row r="48" spans="1:9" ht="12.95" customHeight="1" x14ac:dyDescent="0.25">
      <c r="A48" s="63" t="s">
        <v>111</v>
      </c>
      <c r="B48" s="64" t="s">
        <v>75</v>
      </c>
      <c r="C48" s="64" t="s">
        <v>10</v>
      </c>
      <c r="D48" s="66">
        <v>2017</v>
      </c>
      <c r="E48" s="66">
        <v>2021</v>
      </c>
      <c r="F48" s="36">
        <v>2017</v>
      </c>
      <c r="G48" s="15">
        <f t="shared" si="3"/>
        <v>63.7</v>
      </c>
      <c r="H48" s="15"/>
      <c r="I48" s="15">
        <v>63.7</v>
      </c>
    </row>
    <row r="49" spans="1:9" ht="12.95" customHeight="1" x14ac:dyDescent="0.25">
      <c r="A49" s="63"/>
      <c r="B49" s="64"/>
      <c r="C49" s="64"/>
      <c r="D49" s="66"/>
      <c r="E49" s="66"/>
      <c r="F49" s="37">
        <v>2018</v>
      </c>
      <c r="G49" s="34">
        <f t="shared" si="3"/>
        <v>28.7</v>
      </c>
      <c r="H49" s="34"/>
      <c r="I49" s="34">
        <v>28.7</v>
      </c>
    </row>
    <row r="50" spans="1:9" ht="12.95" customHeight="1" x14ac:dyDescent="0.25">
      <c r="A50" s="63"/>
      <c r="B50" s="64"/>
      <c r="C50" s="64"/>
      <c r="D50" s="66"/>
      <c r="E50" s="66"/>
      <c r="F50" s="37">
        <v>2019</v>
      </c>
      <c r="G50" s="34">
        <f t="shared" si="3"/>
        <v>51.7</v>
      </c>
      <c r="H50" s="34"/>
      <c r="I50" s="34">
        <f>55-3.3</f>
        <v>51.7</v>
      </c>
    </row>
    <row r="51" spans="1:9" ht="12.95" customHeight="1" x14ac:dyDescent="0.25">
      <c r="A51" s="63"/>
      <c r="B51" s="64"/>
      <c r="C51" s="64"/>
      <c r="D51" s="66"/>
      <c r="E51" s="66"/>
      <c r="F51" s="37">
        <v>2020</v>
      </c>
      <c r="G51" s="34">
        <f>SUM(H51:I51)</f>
        <v>50</v>
      </c>
      <c r="H51" s="17"/>
      <c r="I51" s="34">
        <v>50</v>
      </c>
    </row>
    <row r="52" spans="1:9" ht="12.95" customHeight="1" x14ac:dyDescent="0.25">
      <c r="A52" s="63"/>
      <c r="B52" s="64"/>
      <c r="C52" s="64"/>
      <c r="D52" s="66"/>
      <c r="E52" s="66"/>
      <c r="F52" s="38">
        <v>2021</v>
      </c>
      <c r="G52" s="33">
        <f>SUM(H52:I52)</f>
        <v>50</v>
      </c>
      <c r="H52" s="18"/>
      <c r="I52" s="33">
        <v>50</v>
      </c>
    </row>
    <row r="53" spans="1:9" ht="12.95" customHeight="1" x14ac:dyDescent="0.25">
      <c r="A53" s="63" t="s">
        <v>164</v>
      </c>
      <c r="B53" s="64" t="s">
        <v>27</v>
      </c>
      <c r="C53" s="64" t="s">
        <v>10</v>
      </c>
      <c r="D53" s="66">
        <v>2017</v>
      </c>
      <c r="E53" s="66">
        <v>2021</v>
      </c>
      <c r="F53" s="36">
        <v>2017</v>
      </c>
      <c r="G53" s="15">
        <f t="shared" si="3"/>
        <v>65</v>
      </c>
      <c r="H53" s="15"/>
      <c r="I53" s="15">
        <v>65</v>
      </c>
    </row>
    <row r="54" spans="1:9" ht="12.95" customHeight="1" x14ac:dyDescent="0.25">
      <c r="A54" s="63"/>
      <c r="B54" s="64"/>
      <c r="C54" s="64"/>
      <c r="D54" s="66"/>
      <c r="E54" s="66"/>
      <c r="F54" s="37">
        <v>2018</v>
      </c>
      <c r="G54" s="34">
        <f t="shared" si="3"/>
        <v>63.7</v>
      </c>
      <c r="H54" s="34"/>
      <c r="I54" s="34">
        <v>63.7</v>
      </c>
    </row>
    <row r="55" spans="1:9" ht="12.95" customHeight="1" x14ac:dyDescent="0.25">
      <c r="A55" s="63"/>
      <c r="B55" s="64"/>
      <c r="C55" s="64"/>
      <c r="D55" s="66"/>
      <c r="E55" s="66"/>
      <c r="F55" s="37">
        <v>2019</v>
      </c>
      <c r="G55" s="34">
        <f t="shared" si="3"/>
        <v>53.3</v>
      </c>
      <c r="H55" s="34"/>
      <c r="I55" s="34">
        <f>50+3.3</f>
        <v>53.3</v>
      </c>
    </row>
    <row r="56" spans="1:9" ht="12.95" customHeight="1" x14ac:dyDescent="0.25">
      <c r="A56" s="63"/>
      <c r="B56" s="64"/>
      <c r="C56" s="64"/>
      <c r="D56" s="66"/>
      <c r="E56" s="66"/>
      <c r="F56" s="37">
        <v>2020</v>
      </c>
      <c r="G56" s="34">
        <f t="shared" ref="G56:G63" si="4">SUM(H56:I56)</f>
        <v>50</v>
      </c>
      <c r="H56" s="17"/>
      <c r="I56" s="34">
        <v>50</v>
      </c>
    </row>
    <row r="57" spans="1:9" ht="12.95" customHeight="1" x14ac:dyDescent="0.25">
      <c r="A57" s="63"/>
      <c r="B57" s="64"/>
      <c r="C57" s="64"/>
      <c r="D57" s="66"/>
      <c r="E57" s="66"/>
      <c r="F57" s="38">
        <v>2021</v>
      </c>
      <c r="G57" s="33">
        <f t="shared" si="4"/>
        <v>50</v>
      </c>
      <c r="H57" s="18"/>
      <c r="I57" s="33">
        <v>50</v>
      </c>
    </row>
    <row r="58" spans="1:9" ht="12.95" customHeight="1" x14ac:dyDescent="0.25">
      <c r="A58" s="51" t="s">
        <v>82</v>
      </c>
      <c r="B58" s="52"/>
      <c r="C58" s="52"/>
      <c r="D58" s="52"/>
      <c r="E58" s="53"/>
      <c r="F58" s="20">
        <v>2017</v>
      </c>
      <c r="G58" s="21">
        <f t="shared" si="4"/>
        <v>3087.8</v>
      </c>
      <c r="H58" s="21"/>
      <c r="I58" s="21">
        <f>SUM(I63+I64+I65+I66+I79+I84)</f>
        <v>3087.8</v>
      </c>
    </row>
    <row r="59" spans="1:9" ht="12.95" customHeight="1" x14ac:dyDescent="0.25">
      <c r="A59" s="54"/>
      <c r="B59" s="55"/>
      <c r="C59" s="55"/>
      <c r="D59" s="55"/>
      <c r="E59" s="56"/>
      <c r="F59" s="22">
        <v>2018</v>
      </c>
      <c r="G59" s="23">
        <f t="shared" si="4"/>
        <v>2529.1000000000004</v>
      </c>
      <c r="H59" s="23"/>
      <c r="I59" s="23">
        <f>SUM(I68+I69+I80+I85)</f>
        <v>2529.1000000000004</v>
      </c>
    </row>
    <row r="60" spans="1:9" ht="12.95" customHeight="1" x14ac:dyDescent="0.25">
      <c r="A60" s="54"/>
      <c r="B60" s="55"/>
      <c r="C60" s="55"/>
      <c r="D60" s="55"/>
      <c r="E60" s="56"/>
      <c r="F60" s="22">
        <v>2019</v>
      </c>
      <c r="G60" s="23">
        <f t="shared" si="4"/>
        <v>7818.9</v>
      </c>
      <c r="H60" s="23"/>
      <c r="I60" s="23">
        <f>SUM(I70+I71+I72+I81+I86)</f>
        <v>7818.9</v>
      </c>
    </row>
    <row r="61" spans="1:9" ht="12.95" customHeight="1" x14ac:dyDescent="0.25">
      <c r="A61" s="54"/>
      <c r="B61" s="55"/>
      <c r="C61" s="55"/>
      <c r="D61" s="55"/>
      <c r="E61" s="56"/>
      <c r="F61" s="22">
        <v>2020</v>
      </c>
      <c r="G61" s="23">
        <f t="shared" si="4"/>
        <v>3724</v>
      </c>
      <c r="H61" s="23"/>
      <c r="I61" s="2">
        <f>SUM(I73+I74+I82+I87)</f>
        <v>3724</v>
      </c>
    </row>
    <row r="62" spans="1:9" ht="12.95" customHeight="1" x14ac:dyDescent="0.25">
      <c r="A62" s="57"/>
      <c r="B62" s="58"/>
      <c r="C62" s="58"/>
      <c r="D62" s="58"/>
      <c r="E62" s="59"/>
      <c r="F62" s="24">
        <v>2021</v>
      </c>
      <c r="G62" s="25">
        <f t="shared" si="4"/>
        <v>3280</v>
      </c>
      <c r="H62" s="25"/>
      <c r="I62" s="3">
        <f>SUM(I75+I77+I83+I88)</f>
        <v>3280</v>
      </c>
    </row>
    <row r="63" spans="1:9" ht="36" customHeight="1" x14ac:dyDescent="0.25">
      <c r="A63" s="39" t="s">
        <v>53</v>
      </c>
      <c r="B63" s="40" t="s">
        <v>30</v>
      </c>
      <c r="C63" s="40" t="s">
        <v>10</v>
      </c>
      <c r="D63" s="41">
        <v>2017</v>
      </c>
      <c r="E63" s="41">
        <v>2017</v>
      </c>
      <c r="F63" s="41">
        <v>2017</v>
      </c>
      <c r="G63" s="49">
        <f t="shared" si="4"/>
        <v>1011.8</v>
      </c>
      <c r="H63" s="19"/>
      <c r="I63" s="49">
        <v>1011.8</v>
      </c>
    </row>
    <row r="64" spans="1:9" ht="36" customHeight="1" x14ac:dyDescent="0.25">
      <c r="A64" s="39" t="s">
        <v>54</v>
      </c>
      <c r="B64" s="40" t="s">
        <v>31</v>
      </c>
      <c r="C64" s="40" t="s">
        <v>10</v>
      </c>
      <c r="D64" s="41">
        <v>2017</v>
      </c>
      <c r="E64" s="41">
        <v>2017</v>
      </c>
      <c r="F64" s="41">
        <v>2017</v>
      </c>
      <c r="G64" s="49">
        <f>SUM(I64)</f>
        <v>796</v>
      </c>
      <c r="H64" s="19"/>
      <c r="I64" s="49">
        <v>796</v>
      </c>
    </row>
    <row r="65" spans="1:9" ht="36" customHeight="1" x14ac:dyDescent="0.25">
      <c r="A65" s="39" t="s">
        <v>55</v>
      </c>
      <c r="B65" s="40" t="s">
        <v>32</v>
      </c>
      <c r="C65" s="40" t="s">
        <v>10</v>
      </c>
      <c r="D65" s="41">
        <v>2017</v>
      </c>
      <c r="E65" s="41">
        <v>2017</v>
      </c>
      <c r="F65" s="41">
        <v>2017</v>
      </c>
      <c r="G65" s="49">
        <f t="shared" ref="G65:G68" si="5">SUM(H65:I65)</f>
        <v>398</v>
      </c>
      <c r="H65" s="49"/>
      <c r="I65" s="49">
        <v>398</v>
      </c>
    </row>
    <row r="66" spans="1:9" ht="18" customHeight="1" x14ac:dyDescent="0.25">
      <c r="A66" s="63" t="s">
        <v>56</v>
      </c>
      <c r="B66" s="64" t="s">
        <v>90</v>
      </c>
      <c r="C66" s="64" t="s">
        <v>10</v>
      </c>
      <c r="D66" s="66">
        <v>2017</v>
      </c>
      <c r="E66" s="60">
        <v>2017</v>
      </c>
      <c r="F66" s="36">
        <v>2017</v>
      </c>
      <c r="G66" s="15">
        <f t="shared" si="5"/>
        <v>764</v>
      </c>
      <c r="H66" s="21"/>
      <c r="I66" s="15">
        <v>764</v>
      </c>
    </row>
    <row r="67" spans="1:9" ht="19.5" customHeight="1" x14ac:dyDescent="0.25">
      <c r="A67" s="63"/>
      <c r="B67" s="64"/>
      <c r="C67" s="64"/>
      <c r="D67" s="66"/>
      <c r="E67" s="62"/>
      <c r="F67" s="38"/>
      <c r="G67" s="33"/>
      <c r="H67" s="25"/>
      <c r="I67" s="33"/>
    </row>
    <row r="68" spans="1:9" ht="36" customHeight="1" x14ac:dyDescent="0.25">
      <c r="A68" s="39" t="s">
        <v>89</v>
      </c>
      <c r="B68" s="40" t="s">
        <v>88</v>
      </c>
      <c r="C68" s="40" t="s">
        <v>10</v>
      </c>
      <c r="D68" s="41">
        <v>2018</v>
      </c>
      <c r="E68" s="41">
        <v>2018</v>
      </c>
      <c r="F68" s="41">
        <v>2018</v>
      </c>
      <c r="G68" s="49">
        <f t="shared" si="5"/>
        <v>1190.4000000000001</v>
      </c>
      <c r="H68" s="19"/>
      <c r="I68" s="49">
        <v>1190.4000000000001</v>
      </c>
    </row>
    <row r="69" spans="1:9" ht="36" customHeight="1" x14ac:dyDescent="0.25">
      <c r="A69" s="39" t="s">
        <v>57</v>
      </c>
      <c r="B69" s="40" t="s">
        <v>59</v>
      </c>
      <c r="C69" s="40" t="s">
        <v>10</v>
      </c>
      <c r="D69" s="41">
        <v>2018</v>
      </c>
      <c r="E69" s="41">
        <v>2018</v>
      </c>
      <c r="F69" s="41">
        <v>2018</v>
      </c>
      <c r="G69" s="49">
        <f>I69</f>
        <v>1298.7</v>
      </c>
      <c r="H69" s="19"/>
      <c r="I69" s="27">
        <v>1298.7</v>
      </c>
    </row>
    <row r="70" spans="1:9" ht="36" customHeight="1" x14ac:dyDescent="0.25">
      <c r="A70" s="39" t="s">
        <v>58</v>
      </c>
      <c r="B70" s="40" t="s">
        <v>126</v>
      </c>
      <c r="C70" s="40" t="s">
        <v>10</v>
      </c>
      <c r="D70" s="36">
        <v>2019</v>
      </c>
      <c r="E70" s="36">
        <v>2019</v>
      </c>
      <c r="F70" s="36">
        <v>2019</v>
      </c>
      <c r="G70" s="15">
        <f>I70</f>
        <v>895</v>
      </c>
      <c r="H70" s="21"/>
      <c r="I70" s="50">
        <f>1190-295</f>
        <v>895</v>
      </c>
    </row>
    <row r="71" spans="1:9" ht="35.25" customHeight="1" x14ac:dyDescent="0.25">
      <c r="A71" s="39" t="s">
        <v>165</v>
      </c>
      <c r="B71" s="40" t="s">
        <v>127</v>
      </c>
      <c r="C71" s="40" t="s">
        <v>10</v>
      </c>
      <c r="D71" s="41">
        <v>2019</v>
      </c>
      <c r="E71" s="42">
        <v>2019</v>
      </c>
      <c r="F71" s="41">
        <v>2019</v>
      </c>
      <c r="G71" s="29">
        <f>I71+H71</f>
        <v>5377.3</v>
      </c>
      <c r="H71" s="28"/>
      <c r="I71" s="15">
        <f>4780+597.3</f>
        <v>5377.3</v>
      </c>
    </row>
    <row r="72" spans="1:9" x14ac:dyDescent="0.25">
      <c r="A72" s="74" t="s">
        <v>104</v>
      </c>
      <c r="B72" s="64" t="s">
        <v>158</v>
      </c>
      <c r="C72" s="64" t="s">
        <v>10</v>
      </c>
      <c r="D72" s="66">
        <v>2019</v>
      </c>
      <c r="E72" s="66">
        <v>2020</v>
      </c>
      <c r="F72" s="36">
        <v>2019</v>
      </c>
      <c r="G72" s="15">
        <f>I72</f>
        <v>1506.6</v>
      </c>
      <c r="H72" s="21"/>
      <c r="I72" s="15">
        <f>1510-3.4</f>
        <v>1506.6</v>
      </c>
    </row>
    <row r="73" spans="1:9" ht="20.25" customHeight="1" x14ac:dyDescent="0.25">
      <c r="A73" s="76"/>
      <c r="B73" s="64"/>
      <c r="C73" s="64"/>
      <c r="D73" s="66"/>
      <c r="E73" s="66"/>
      <c r="F73" s="38">
        <v>2020</v>
      </c>
      <c r="G73" s="33">
        <f>I73</f>
        <v>1644</v>
      </c>
      <c r="H73" s="25"/>
      <c r="I73" s="33">
        <v>1644</v>
      </c>
    </row>
    <row r="74" spans="1:9" x14ac:dyDescent="0.25">
      <c r="A74" s="74" t="s">
        <v>73</v>
      </c>
      <c r="B74" s="70" t="s">
        <v>102</v>
      </c>
      <c r="C74" s="60"/>
      <c r="D74" s="60">
        <v>2020</v>
      </c>
      <c r="E74" s="60">
        <v>2021</v>
      </c>
      <c r="F74" s="36">
        <v>2020</v>
      </c>
      <c r="G74" s="15">
        <f>I74+H74</f>
        <v>2000</v>
      </c>
      <c r="H74" s="15"/>
      <c r="I74" s="15">
        <v>2000</v>
      </c>
    </row>
    <row r="75" spans="1:9" x14ac:dyDescent="0.25">
      <c r="A75" s="75"/>
      <c r="B75" s="71"/>
      <c r="C75" s="61"/>
      <c r="D75" s="61"/>
      <c r="E75" s="61"/>
      <c r="F75" s="37">
        <v>2021</v>
      </c>
      <c r="G75" s="34">
        <f>SUM(H75:I75)</f>
        <v>1500</v>
      </c>
      <c r="H75" s="34"/>
      <c r="I75" s="34">
        <v>1500</v>
      </c>
    </row>
    <row r="76" spans="1:9" ht="6" customHeight="1" x14ac:dyDescent="0.25">
      <c r="A76" s="76"/>
      <c r="B76" s="72"/>
      <c r="C76" s="62"/>
      <c r="D76" s="62"/>
      <c r="E76" s="62"/>
      <c r="F76" s="38"/>
      <c r="G76" s="33"/>
      <c r="H76" s="33"/>
      <c r="I76" s="33"/>
    </row>
    <row r="77" spans="1:9" x14ac:dyDescent="0.25">
      <c r="A77" s="74" t="s">
        <v>103</v>
      </c>
      <c r="B77" s="64" t="s">
        <v>108</v>
      </c>
      <c r="C77" s="64" t="s">
        <v>10</v>
      </c>
      <c r="D77" s="66">
        <v>2021</v>
      </c>
      <c r="E77" s="66">
        <v>2021</v>
      </c>
      <c r="F77" s="36">
        <v>2021</v>
      </c>
      <c r="G77" s="15">
        <f>I77</f>
        <v>1700</v>
      </c>
      <c r="H77" s="21"/>
      <c r="I77" s="15">
        <v>1700</v>
      </c>
    </row>
    <row r="78" spans="1:9" ht="20.25" customHeight="1" x14ac:dyDescent="0.25">
      <c r="A78" s="76"/>
      <c r="B78" s="64"/>
      <c r="C78" s="64"/>
      <c r="D78" s="66"/>
      <c r="E78" s="66"/>
      <c r="F78" s="38"/>
      <c r="G78" s="33"/>
      <c r="H78" s="25"/>
      <c r="I78" s="33"/>
    </row>
    <row r="79" spans="1:9" ht="12.95" customHeight="1" x14ac:dyDescent="0.25">
      <c r="A79" s="63" t="s">
        <v>109</v>
      </c>
      <c r="B79" s="64" t="s">
        <v>76</v>
      </c>
      <c r="C79" s="64" t="s">
        <v>10</v>
      </c>
      <c r="D79" s="66">
        <v>2017</v>
      </c>
      <c r="E79" s="66">
        <v>2021</v>
      </c>
      <c r="F79" s="36">
        <v>2017</v>
      </c>
      <c r="G79" s="15">
        <f t="shared" ref="G79:G93" si="6">SUM(H79:I79)</f>
        <v>88</v>
      </c>
      <c r="H79" s="15"/>
      <c r="I79" s="15">
        <v>88</v>
      </c>
    </row>
    <row r="80" spans="1:9" ht="12.95" customHeight="1" x14ac:dyDescent="0.25">
      <c r="A80" s="63"/>
      <c r="B80" s="64"/>
      <c r="C80" s="64"/>
      <c r="D80" s="66"/>
      <c r="E80" s="66"/>
      <c r="F80" s="37">
        <v>2018</v>
      </c>
      <c r="G80" s="34">
        <f t="shared" si="6"/>
        <v>10</v>
      </c>
      <c r="H80" s="34"/>
      <c r="I80" s="34">
        <v>10</v>
      </c>
    </row>
    <row r="81" spans="1:9" ht="12.95" customHeight="1" x14ac:dyDescent="0.25">
      <c r="A81" s="63"/>
      <c r="B81" s="64"/>
      <c r="C81" s="64"/>
      <c r="D81" s="66"/>
      <c r="E81" s="66"/>
      <c r="F81" s="37">
        <v>2019</v>
      </c>
      <c r="G81" s="34">
        <f t="shared" si="6"/>
        <v>10</v>
      </c>
      <c r="H81" s="34"/>
      <c r="I81" s="34">
        <f>50-40</f>
        <v>10</v>
      </c>
    </row>
    <row r="82" spans="1:9" ht="12.95" customHeight="1" x14ac:dyDescent="0.25">
      <c r="A82" s="63"/>
      <c r="B82" s="64"/>
      <c r="C82" s="64"/>
      <c r="D82" s="66"/>
      <c r="E82" s="66"/>
      <c r="F82" s="37">
        <v>2020</v>
      </c>
      <c r="G82" s="34">
        <f t="shared" si="6"/>
        <v>50</v>
      </c>
      <c r="H82" s="34"/>
      <c r="I82" s="34">
        <v>50</v>
      </c>
    </row>
    <row r="83" spans="1:9" ht="12.95" customHeight="1" x14ac:dyDescent="0.25">
      <c r="A83" s="63"/>
      <c r="B83" s="64"/>
      <c r="C83" s="64"/>
      <c r="D83" s="66"/>
      <c r="E83" s="66"/>
      <c r="F83" s="38">
        <v>2021</v>
      </c>
      <c r="G83" s="33">
        <f t="shared" si="6"/>
        <v>50</v>
      </c>
      <c r="H83" s="33"/>
      <c r="I83" s="33">
        <v>50</v>
      </c>
    </row>
    <row r="84" spans="1:9" ht="12.95" customHeight="1" x14ac:dyDescent="0.25">
      <c r="A84" s="63" t="s">
        <v>112</v>
      </c>
      <c r="B84" s="64" t="s">
        <v>27</v>
      </c>
      <c r="C84" s="64" t="s">
        <v>10</v>
      </c>
      <c r="D84" s="66">
        <v>2017</v>
      </c>
      <c r="E84" s="66">
        <v>2021</v>
      </c>
      <c r="F84" s="36">
        <v>2017</v>
      </c>
      <c r="G84" s="15">
        <f t="shared" si="6"/>
        <v>30</v>
      </c>
      <c r="H84" s="15"/>
      <c r="I84" s="15">
        <v>30</v>
      </c>
    </row>
    <row r="85" spans="1:9" ht="12.95" customHeight="1" x14ac:dyDescent="0.25">
      <c r="A85" s="63"/>
      <c r="B85" s="64"/>
      <c r="C85" s="64"/>
      <c r="D85" s="66"/>
      <c r="E85" s="66"/>
      <c r="F85" s="37">
        <v>2018</v>
      </c>
      <c r="G85" s="34">
        <f t="shared" si="6"/>
        <v>30</v>
      </c>
      <c r="H85" s="34"/>
      <c r="I85" s="34">
        <v>30</v>
      </c>
    </row>
    <row r="86" spans="1:9" ht="12.95" customHeight="1" x14ac:dyDescent="0.25">
      <c r="A86" s="63"/>
      <c r="B86" s="64"/>
      <c r="C86" s="64"/>
      <c r="D86" s="66"/>
      <c r="E86" s="66"/>
      <c r="F86" s="37">
        <v>2019</v>
      </c>
      <c r="G86" s="34">
        <f t="shared" si="6"/>
        <v>30</v>
      </c>
      <c r="H86" s="34"/>
      <c r="I86" s="34">
        <v>30</v>
      </c>
    </row>
    <row r="87" spans="1:9" ht="12.95" customHeight="1" x14ac:dyDescent="0.25">
      <c r="A87" s="63"/>
      <c r="B87" s="64"/>
      <c r="C87" s="64"/>
      <c r="D87" s="66"/>
      <c r="E87" s="66"/>
      <c r="F87" s="37">
        <v>2020</v>
      </c>
      <c r="G87" s="34">
        <f t="shared" si="6"/>
        <v>30</v>
      </c>
      <c r="H87" s="34"/>
      <c r="I87" s="34">
        <v>30</v>
      </c>
    </row>
    <row r="88" spans="1:9" ht="12.95" customHeight="1" x14ac:dyDescent="0.25">
      <c r="A88" s="63"/>
      <c r="B88" s="64"/>
      <c r="C88" s="64"/>
      <c r="D88" s="66"/>
      <c r="E88" s="66"/>
      <c r="F88" s="37">
        <v>2021</v>
      </c>
      <c r="G88" s="34">
        <f t="shared" si="6"/>
        <v>30</v>
      </c>
      <c r="H88" s="34"/>
      <c r="I88" s="34">
        <v>30</v>
      </c>
    </row>
    <row r="89" spans="1:9" ht="12.95" customHeight="1" x14ac:dyDescent="0.25">
      <c r="A89" s="51" t="s">
        <v>83</v>
      </c>
      <c r="B89" s="52"/>
      <c r="C89" s="52"/>
      <c r="D89" s="52"/>
      <c r="E89" s="53"/>
      <c r="F89" s="20">
        <v>2017</v>
      </c>
      <c r="G89" s="21">
        <f t="shared" si="6"/>
        <v>2513</v>
      </c>
      <c r="H89" s="21"/>
      <c r="I89" s="21">
        <f>SUM(I94+I96+I98+I104+I106)</f>
        <v>2513</v>
      </c>
    </row>
    <row r="90" spans="1:9" ht="12.95" customHeight="1" x14ac:dyDescent="0.25">
      <c r="A90" s="54"/>
      <c r="B90" s="55"/>
      <c r="C90" s="55"/>
      <c r="D90" s="55"/>
      <c r="E90" s="56"/>
      <c r="F90" s="22">
        <v>2018</v>
      </c>
      <c r="G90" s="23">
        <f t="shared" si="6"/>
        <v>5371.6000000000013</v>
      </c>
      <c r="H90" s="23"/>
      <c r="I90" s="23">
        <f>SUM(I100+I108+I110+I114+I118+I122)</f>
        <v>5371.6000000000013</v>
      </c>
    </row>
    <row r="91" spans="1:9" ht="12.95" customHeight="1" x14ac:dyDescent="0.25">
      <c r="A91" s="54"/>
      <c r="B91" s="55"/>
      <c r="C91" s="55"/>
      <c r="D91" s="55"/>
      <c r="E91" s="56"/>
      <c r="F91" s="22">
        <v>2019</v>
      </c>
      <c r="G91" s="23">
        <f>SUM(H91:I91)</f>
        <v>6231.7</v>
      </c>
      <c r="H91" s="23"/>
      <c r="I91" s="23">
        <f>SUM(I101+I109+I111+I115+I119+I121)</f>
        <v>6231.7</v>
      </c>
    </row>
    <row r="92" spans="1:9" ht="12.95" customHeight="1" x14ac:dyDescent="0.25">
      <c r="A92" s="54"/>
      <c r="B92" s="55"/>
      <c r="C92" s="55"/>
      <c r="D92" s="55"/>
      <c r="E92" s="56"/>
      <c r="F92" s="22">
        <v>2020</v>
      </c>
      <c r="G92" s="23">
        <f t="shared" si="6"/>
        <v>5678.3</v>
      </c>
      <c r="H92" s="23"/>
      <c r="I92" s="23">
        <f>SUM(I102+I112+I116+I120+I123+I125)</f>
        <v>5678.3</v>
      </c>
    </row>
    <row r="93" spans="1:9" ht="12.95" customHeight="1" x14ac:dyDescent="0.25">
      <c r="A93" s="57"/>
      <c r="B93" s="58"/>
      <c r="C93" s="58"/>
      <c r="D93" s="58"/>
      <c r="E93" s="59"/>
      <c r="F93" s="24">
        <v>2021</v>
      </c>
      <c r="G93" s="25">
        <f t="shared" si="6"/>
        <v>5228.3</v>
      </c>
      <c r="H93" s="25"/>
      <c r="I93" s="25">
        <f>SUM(I103+I117)</f>
        <v>5228.3</v>
      </c>
    </row>
    <row r="94" spans="1:9" x14ac:dyDescent="0.25">
      <c r="A94" s="63" t="s">
        <v>43</v>
      </c>
      <c r="B94" s="64" t="s">
        <v>33</v>
      </c>
      <c r="C94" s="64" t="s">
        <v>10</v>
      </c>
      <c r="D94" s="66">
        <v>2017</v>
      </c>
      <c r="E94" s="66">
        <v>2017</v>
      </c>
      <c r="F94" s="66">
        <v>2017</v>
      </c>
      <c r="G94" s="94">
        <f>SUM(H94:I95)</f>
        <v>1764</v>
      </c>
      <c r="H94" s="94"/>
      <c r="I94" s="94">
        <v>1764</v>
      </c>
    </row>
    <row r="95" spans="1:9" ht="20.25" customHeight="1" x14ac:dyDescent="0.25">
      <c r="A95" s="63"/>
      <c r="B95" s="64"/>
      <c r="C95" s="64"/>
      <c r="D95" s="66"/>
      <c r="E95" s="66"/>
      <c r="F95" s="66"/>
      <c r="G95" s="94">
        <f>I95</f>
        <v>0</v>
      </c>
      <c r="H95" s="94"/>
      <c r="I95" s="94"/>
    </row>
    <row r="96" spans="1:9" x14ac:dyDescent="0.25">
      <c r="A96" s="63" t="s">
        <v>44</v>
      </c>
      <c r="B96" s="64" t="s">
        <v>34</v>
      </c>
      <c r="C96" s="64" t="s">
        <v>10</v>
      </c>
      <c r="D96" s="66">
        <v>2017</v>
      </c>
      <c r="E96" s="66">
        <v>2017</v>
      </c>
      <c r="F96" s="66">
        <v>2017</v>
      </c>
      <c r="G96" s="94">
        <f>SUM(H96:I97)</f>
        <v>380</v>
      </c>
      <c r="H96" s="94"/>
      <c r="I96" s="94">
        <v>380</v>
      </c>
    </row>
    <row r="97" spans="1:9" ht="32.25" customHeight="1" x14ac:dyDescent="0.25">
      <c r="A97" s="63"/>
      <c r="B97" s="64"/>
      <c r="C97" s="64"/>
      <c r="D97" s="66"/>
      <c r="E97" s="66"/>
      <c r="F97" s="66"/>
      <c r="G97" s="94">
        <f>I97</f>
        <v>0</v>
      </c>
      <c r="H97" s="94"/>
      <c r="I97" s="94"/>
    </row>
    <row r="98" spans="1:9" x14ac:dyDescent="0.25">
      <c r="A98" s="63" t="s">
        <v>45</v>
      </c>
      <c r="B98" s="64" t="s">
        <v>35</v>
      </c>
      <c r="C98" s="64" t="s">
        <v>10</v>
      </c>
      <c r="D98" s="66">
        <v>2017</v>
      </c>
      <c r="E98" s="66">
        <v>2017</v>
      </c>
      <c r="F98" s="66">
        <v>2017</v>
      </c>
      <c r="G98" s="94">
        <f>SUM(H98:I99)</f>
        <v>299</v>
      </c>
      <c r="H98" s="94"/>
      <c r="I98" s="94">
        <v>299</v>
      </c>
    </row>
    <row r="99" spans="1:9" ht="21" customHeight="1" x14ac:dyDescent="0.25">
      <c r="A99" s="63"/>
      <c r="B99" s="64"/>
      <c r="C99" s="64"/>
      <c r="D99" s="66"/>
      <c r="E99" s="66"/>
      <c r="F99" s="66"/>
      <c r="G99" s="94">
        <f>I99</f>
        <v>0</v>
      </c>
      <c r="H99" s="94"/>
      <c r="I99" s="94"/>
    </row>
    <row r="100" spans="1:9" x14ac:dyDescent="0.25">
      <c r="A100" s="63" t="s">
        <v>46</v>
      </c>
      <c r="B100" s="64" t="s">
        <v>98</v>
      </c>
      <c r="C100" s="64" t="s">
        <v>10</v>
      </c>
      <c r="D100" s="66">
        <v>2018</v>
      </c>
      <c r="E100" s="66">
        <v>2021</v>
      </c>
      <c r="F100" s="36">
        <v>2018</v>
      </c>
      <c r="G100" s="15">
        <f>SUM(H100:I100)</f>
        <v>5002.9000000000005</v>
      </c>
      <c r="H100" s="16"/>
      <c r="I100" s="15">
        <f>4789.3+239-25.4</f>
        <v>5002.9000000000005</v>
      </c>
    </row>
    <row r="101" spans="1:9" x14ac:dyDescent="0.25">
      <c r="A101" s="63"/>
      <c r="B101" s="64"/>
      <c r="C101" s="64"/>
      <c r="D101" s="66"/>
      <c r="E101" s="66"/>
      <c r="F101" s="37">
        <v>2019</v>
      </c>
      <c r="G101" s="34">
        <f>SUM(H101:I101)</f>
        <v>5028.3</v>
      </c>
      <c r="H101" s="17"/>
      <c r="I101" s="34">
        <f>4789.3+239</f>
        <v>5028.3</v>
      </c>
    </row>
    <row r="102" spans="1:9" x14ac:dyDescent="0.25">
      <c r="A102" s="63"/>
      <c r="B102" s="64"/>
      <c r="C102" s="64"/>
      <c r="D102" s="66"/>
      <c r="E102" s="66"/>
      <c r="F102" s="37">
        <v>2020</v>
      </c>
      <c r="G102" s="34">
        <f>SUM(H102:I102)</f>
        <v>5028.3</v>
      </c>
      <c r="H102" s="17"/>
      <c r="I102" s="34">
        <f>4789.3+239</f>
        <v>5028.3</v>
      </c>
    </row>
    <row r="103" spans="1:9" ht="27" customHeight="1" x14ac:dyDescent="0.25">
      <c r="A103" s="63"/>
      <c r="B103" s="64"/>
      <c r="C103" s="64"/>
      <c r="D103" s="66"/>
      <c r="E103" s="66"/>
      <c r="F103" s="38">
        <v>2021</v>
      </c>
      <c r="G103" s="33">
        <f>SUM(H103:I103)</f>
        <v>5028.3</v>
      </c>
      <c r="H103" s="18"/>
      <c r="I103" s="33">
        <v>5028.3</v>
      </c>
    </row>
    <row r="104" spans="1:9" x14ac:dyDescent="0.25">
      <c r="A104" s="63" t="s">
        <v>47</v>
      </c>
      <c r="B104" s="64" t="s">
        <v>36</v>
      </c>
      <c r="C104" s="64" t="s">
        <v>10</v>
      </c>
      <c r="D104" s="66">
        <v>2017</v>
      </c>
      <c r="E104" s="66">
        <v>2017</v>
      </c>
      <c r="F104" s="66">
        <v>2017</v>
      </c>
      <c r="G104" s="94">
        <f>SUM(H104:I105)</f>
        <v>50</v>
      </c>
      <c r="H104" s="94"/>
      <c r="I104" s="94">
        <v>50</v>
      </c>
    </row>
    <row r="105" spans="1:9" ht="21.75" customHeight="1" x14ac:dyDescent="0.25">
      <c r="A105" s="63"/>
      <c r="B105" s="64"/>
      <c r="C105" s="64"/>
      <c r="D105" s="66"/>
      <c r="E105" s="66"/>
      <c r="F105" s="66"/>
      <c r="G105" s="94">
        <f>I105</f>
        <v>0</v>
      </c>
      <c r="H105" s="94"/>
      <c r="I105" s="94"/>
    </row>
    <row r="106" spans="1:9" x14ac:dyDescent="0.25">
      <c r="A106" s="63" t="s">
        <v>48</v>
      </c>
      <c r="B106" s="64" t="s">
        <v>37</v>
      </c>
      <c r="C106" s="64" t="s">
        <v>10</v>
      </c>
      <c r="D106" s="66">
        <v>2017</v>
      </c>
      <c r="E106" s="66">
        <v>2017</v>
      </c>
      <c r="F106" s="60">
        <v>2017</v>
      </c>
      <c r="G106" s="94">
        <f>SUM(H106:I107)</f>
        <v>20</v>
      </c>
      <c r="H106" s="94"/>
      <c r="I106" s="94">
        <v>20</v>
      </c>
    </row>
    <row r="107" spans="1:9" ht="21.75" customHeight="1" x14ac:dyDescent="0.25">
      <c r="A107" s="63"/>
      <c r="B107" s="64"/>
      <c r="C107" s="64"/>
      <c r="D107" s="66"/>
      <c r="E107" s="66"/>
      <c r="F107" s="62"/>
      <c r="G107" s="94">
        <f>I107</f>
        <v>0</v>
      </c>
      <c r="H107" s="94"/>
      <c r="I107" s="94"/>
    </row>
    <row r="108" spans="1:9" ht="36" customHeight="1" x14ac:dyDescent="0.25">
      <c r="A108" s="39" t="s">
        <v>49</v>
      </c>
      <c r="B108" s="40" t="s">
        <v>60</v>
      </c>
      <c r="C108" s="40" t="s">
        <v>10</v>
      </c>
      <c r="D108" s="41">
        <v>2018</v>
      </c>
      <c r="E108" s="41">
        <v>2018</v>
      </c>
      <c r="F108" s="41">
        <v>2018</v>
      </c>
      <c r="G108" s="49">
        <f t="shared" ref="G108:G120" si="7">SUM(H108:I108)</f>
        <v>80</v>
      </c>
      <c r="H108" s="19"/>
      <c r="I108" s="49">
        <f>110-30</f>
        <v>80</v>
      </c>
    </row>
    <row r="109" spans="1:9" ht="36" customHeight="1" x14ac:dyDescent="0.25">
      <c r="A109" s="39" t="s">
        <v>50</v>
      </c>
      <c r="B109" s="40" t="s">
        <v>153</v>
      </c>
      <c r="C109" s="40" t="s">
        <v>10</v>
      </c>
      <c r="D109" s="41">
        <v>2019</v>
      </c>
      <c r="E109" s="41">
        <v>2019</v>
      </c>
      <c r="F109" s="41">
        <v>2019</v>
      </c>
      <c r="G109" s="49">
        <f>SUM(H109:I109)</f>
        <v>433.4</v>
      </c>
      <c r="H109" s="19"/>
      <c r="I109" s="49">
        <v>433.4</v>
      </c>
    </row>
    <row r="110" spans="1:9" ht="36" customHeight="1" x14ac:dyDescent="0.25">
      <c r="A110" s="39" t="s">
        <v>51</v>
      </c>
      <c r="B110" s="40" t="s">
        <v>100</v>
      </c>
      <c r="C110" s="40" t="s">
        <v>10</v>
      </c>
      <c r="D110" s="41">
        <v>2018</v>
      </c>
      <c r="E110" s="41">
        <v>2018</v>
      </c>
      <c r="F110" s="41">
        <v>2018</v>
      </c>
      <c r="G110" s="49">
        <f>SUM(H110:I110)</f>
        <v>93.6</v>
      </c>
      <c r="H110" s="19"/>
      <c r="I110" s="49">
        <v>93.6</v>
      </c>
    </row>
    <row r="111" spans="1:9" s="26" customFormat="1" x14ac:dyDescent="0.25">
      <c r="A111" s="77" t="s">
        <v>52</v>
      </c>
      <c r="B111" s="79" t="s">
        <v>87</v>
      </c>
      <c r="C111" s="79" t="s">
        <v>10</v>
      </c>
      <c r="D111" s="78">
        <v>2019</v>
      </c>
      <c r="E111" s="73">
        <v>2020</v>
      </c>
      <c r="F111" s="30">
        <v>2019</v>
      </c>
      <c r="G111" s="31">
        <f>SUM(H111:I111)</f>
        <v>100</v>
      </c>
      <c r="H111" s="32"/>
      <c r="I111" s="31">
        <v>100</v>
      </c>
    </row>
    <row r="112" spans="1:9" s="26" customFormat="1" x14ac:dyDescent="0.25">
      <c r="A112" s="77"/>
      <c r="B112" s="79"/>
      <c r="C112" s="79"/>
      <c r="D112" s="78"/>
      <c r="E112" s="73"/>
      <c r="F112" s="37">
        <v>2020</v>
      </c>
      <c r="G112" s="34">
        <f>SUM(H112:I112)</f>
        <v>100</v>
      </c>
      <c r="H112" s="17"/>
      <c r="I112" s="34">
        <v>100</v>
      </c>
    </row>
    <row r="113" spans="1:9" s="26" customFormat="1" ht="6" customHeight="1" x14ac:dyDescent="0.25">
      <c r="A113" s="77"/>
      <c r="B113" s="79"/>
      <c r="C113" s="79"/>
      <c r="D113" s="78"/>
      <c r="E113" s="73"/>
      <c r="F113" s="38"/>
      <c r="G113" s="33"/>
      <c r="H113" s="18"/>
      <c r="I113" s="33"/>
    </row>
    <row r="114" spans="1:9" ht="12.95" customHeight="1" x14ac:dyDescent="0.25">
      <c r="A114" s="63" t="s">
        <v>77</v>
      </c>
      <c r="B114" s="64" t="s">
        <v>155</v>
      </c>
      <c r="C114" s="69" t="s">
        <v>10</v>
      </c>
      <c r="D114" s="66">
        <v>2018</v>
      </c>
      <c r="E114" s="68">
        <v>2021</v>
      </c>
      <c r="F114" s="36">
        <v>2018</v>
      </c>
      <c r="G114" s="15">
        <f t="shared" si="7"/>
        <v>82</v>
      </c>
      <c r="H114" s="16"/>
      <c r="I114" s="15">
        <v>82</v>
      </c>
    </row>
    <row r="115" spans="1:9" ht="12.95" customHeight="1" x14ac:dyDescent="0.25">
      <c r="A115" s="63"/>
      <c r="B115" s="64"/>
      <c r="C115" s="69"/>
      <c r="D115" s="66"/>
      <c r="E115" s="68"/>
      <c r="F115" s="37">
        <v>2019</v>
      </c>
      <c r="G115" s="34">
        <f t="shared" si="7"/>
        <v>270</v>
      </c>
      <c r="H115" s="17"/>
      <c r="I115" s="34">
        <f>300-30</f>
        <v>270</v>
      </c>
    </row>
    <row r="116" spans="1:9" ht="12.95" customHeight="1" x14ac:dyDescent="0.25">
      <c r="A116" s="63"/>
      <c r="B116" s="64"/>
      <c r="C116" s="69"/>
      <c r="D116" s="66"/>
      <c r="E116" s="68"/>
      <c r="F116" s="37">
        <v>2020</v>
      </c>
      <c r="G116" s="34">
        <f>SUM(H116:I116)</f>
        <v>200</v>
      </c>
      <c r="H116" s="17"/>
      <c r="I116" s="34">
        <v>200</v>
      </c>
    </row>
    <row r="117" spans="1:9" ht="11.25" customHeight="1" x14ac:dyDescent="0.25">
      <c r="A117" s="63"/>
      <c r="B117" s="64"/>
      <c r="C117" s="69"/>
      <c r="D117" s="66"/>
      <c r="E117" s="68"/>
      <c r="F117" s="38">
        <v>2021</v>
      </c>
      <c r="G117" s="33">
        <f t="shared" si="7"/>
        <v>200</v>
      </c>
      <c r="H117" s="18"/>
      <c r="I117" s="33">
        <v>200</v>
      </c>
    </row>
    <row r="118" spans="1:9" ht="12.95" customHeight="1" x14ac:dyDescent="0.25">
      <c r="A118" s="74" t="s">
        <v>85</v>
      </c>
      <c r="B118" s="70" t="s">
        <v>86</v>
      </c>
      <c r="C118" s="70" t="s">
        <v>10</v>
      </c>
      <c r="D118" s="60">
        <v>2018</v>
      </c>
      <c r="E118" s="60">
        <v>2020</v>
      </c>
      <c r="F118" s="36">
        <v>2018</v>
      </c>
      <c r="G118" s="15">
        <f t="shared" si="7"/>
        <v>15</v>
      </c>
      <c r="H118" s="16"/>
      <c r="I118" s="15">
        <v>15</v>
      </c>
    </row>
    <row r="119" spans="1:9" ht="12.95" customHeight="1" x14ac:dyDescent="0.25">
      <c r="A119" s="75"/>
      <c r="B119" s="71"/>
      <c r="C119" s="71"/>
      <c r="D119" s="61"/>
      <c r="E119" s="61"/>
      <c r="F119" s="37">
        <v>2019</v>
      </c>
      <c r="G119" s="34">
        <f t="shared" si="7"/>
        <v>100</v>
      </c>
      <c r="H119" s="17"/>
      <c r="I119" s="34">
        <v>100</v>
      </c>
    </row>
    <row r="120" spans="1:9" ht="12.95" customHeight="1" x14ac:dyDescent="0.25">
      <c r="A120" s="76"/>
      <c r="B120" s="72"/>
      <c r="C120" s="72"/>
      <c r="D120" s="62"/>
      <c r="E120" s="62"/>
      <c r="F120" s="38">
        <v>2020</v>
      </c>
      <c r="G120" s="33">
        <f t="shared" si="7"/>
        <v>50</v>
      </c>
      <c r="H120" s="18"/>
      <c r="I120" s="33">
        <v>50</v>
      </c>
    </row>
    <row r="121" spans="1:9" ht="36" customHeight="1" x14ac:dyDescent="0.25">
      <c r="A121" s="45" t="s">
        <v>113</v>
      </c>
      <c r="B121" s="44" t="s">
        <v>128</v>
      </c>
      <c r="C121" s="43" t="s">
        <v>10</v>
      </c>
      <c r="D121" s="36">
        <v>2019</v>
      </c>
      <c r="E121" s="36">
        <v>2019</v>
      </c>
      <c r="F121" s="37">
        <v>2019</v>
      </c>
      <c r="G121" s="34">
        <f>I121</f>
        <v>300</v>
      </c>
      <c r="H121" s="17"/>
      <c r="I121" s="34">
        <v>300</v>
      </c>
    </row>
    <row r="122" spans="1:9" ht="12.95" customHeight="1" x14ac:dyDescent="0.25">
      <c r="A122" s="63" t="s">
        <v>129</v>
      </c>
      <c r="B122" s="64" t="s">
        <v>38</v>
      </c>
      <c r="C122" s="69" t="s">
        <v>10</v>
      </c>
      <c r="D122" s="66">
        <v>2018</v>
      </c>
      <c r="E122" s="66">
        <v>2020</v>
      </c>
      <c r="F122" s="36">
        <v>2018</v>
      </c>
      <c r="G122" s="15">
        <f>SUM(H122:I122)</f>
        <v>98.1</v>
      </c>
      <c r="H122" s="16"/>
      <c r="I122" s="15">
        <f>200-101.9</f>
        <v>98.1</v>
      </c>
    </row>
    <row r="123" spans="1:9" ht="12.95" customHeight="1" x14ac:dyDescent="0.25">
      <c r="A123" s="63"/>
      <c r="B123" s="64"/>
      <c r="C123" s="69"/>
      <c r="D123" s="66"/>
      <c r="E123" s="66"/>
      <c r="F123" s="37">
        <v>2020</v>
      </c>
      <c r="G123" s="34">
        <f>SUM(H123:I123)</f>
        <v>100</v>
      </c>
      <c r="H123" s="17"/>
      <c r="I123" s="34">
        <v>100</v>
      </c>
    </row>
    <row r="124" spans="1:9" ht="12.95" customHeight="1" x14ac:dyDescent="0.25">
      <c r="A124" s="63"/>
      <c r="B124" s="64"/>
      <c r="C124" s="69"/>
      <c r="D124" s="66"/>
      <c r="E124" s="66"/>
      <c r="F124" s="38"/>
      <c r="G124" s="33"/>
      <c r="H124" s="18"/>
      <c r="I124" s="33"/>
    </row>
    <row r="125" spans="1:9" ht="12.95" customHeight="1" x14ac:dyDescent="0.25">
      <c r="A125" s="63" t="s">
        <v>154</v>
      </c>
      <c r="B125" s="64" t="s">
        <v>92</v>
      </c>
      <c r="C125" s="69" t="s">
        <v>10</v>
      </c>
      <c r="D125" s="66">
        <v>2020</v>
      </c>
      <c r="E125" s="66">
        <v>2020</v>
      </c>
      <c r="F125" s="37">
        <v>2020</v>
      </c>
      <c r="G125" s="34">
        <f>SUM(H125:I125)</f>
        <v>200</v>
      </c>
      <c r="H125" s="17"/>
      <c r="I125" s="34">
        <v>200</v>
      </c>
    </row>
    <row r="126" spans="1:9" ht="12.95" customHeight="1" x14ac:dyDescent="0.25">
      <c r="A126" s="63"/>
      <c r="B126" s="64"/>
      <c r="C126" s="69"/>
      <c r="D126" s="66"/>
      <c r="E126" s="66"/>
      <c r="F126" s="37"/>
      <c r="G126" s="34"/>
      <c r="H126" s="17"/>
      <c r="I126" s="34"/>
    </row>
    <row r="127" spans="1:9" ht="12.95" customHeight="1" x14ac:dyDescent="0.25">
      <c r="A127" s="63"/>
      <c r="B127" s="64"/>
      <c r="C127" s="69"/>
      <c r="D127" s="66"/>
      <c r="E127" s="66"/>
      <c r="F127" s="38"/>
      <c r="G127" s="33"/>
      <c r="H127" s="18"/>
      <c r="I127" s="33"/>
    </row>
    <row r="128" spans="1:9" ht="12" customHeight="1" x14ac:dyDescent="0.25">
      <c r="A128" s="83" t="s">
        <v>125</v>
      </c>
      <c r="B128" s="83"/>
      <c r="C128" s="83"/>
      <c r="D128" s="83"/>
      <c r="E128" s="80"/>
      <c r="F128" s="46">
        <v>2020</v>
      </c>
      <c r="G128" s="1">
        <f>SUM(H128:I128)</f>
        <v>2000</v>
      </c>
      <c r="H128" s="1"/>
      <c r="I128" s="1">
        <f>SUM(I130)</f>
        <v>2000</v>
      </c>
    </row>
    <row r="129" spans="1:9" ht="5.25" customHeight="1" x14ac:dyDescent="0.25">
      <c r="A129" s="83"/>
      <c r="B129" s="83"/>
      <c r="C129" s="83"/>
      <c r="D129" s="83"/>
      <c r="E129" s="80"/>
      <c r="F129" s="47"/>
      <c r="G129" s="2"/>
      <c r="H129" s="2"/>
      <c r="I129" s="2"/>
    </row>
    <row r="130" spans="1:9" ht="35.25" customHeight="1" x14ac:dyDescent="0.25">
      <c r="A130" s="39" t="s">
        <v>123</v>
      </c>
      <c r="B130" s="40" t="s">
        <v>124</v>
      </c>
      <c r="C130" s="40" t="s">
        <v>10</v>
      </c>
      <c r="D130" s="40">
        <v>2020</v>
      </c>
      <c r="E130" s="40">
        <v>2020</v>
      </c>
      <c r="F130" s="41">
        <v>2020</v>
      </c>
      <c r="G130" s="49">
        <f t="shared" ref="G130:G132" si="8">SUM(H130:I130)</f>
        <v>2000</v>
      </c>
      <c r="H130" s="49"/>
      <c r="I130" s="49">
        <v>2000</v>
      </c>
    </row>
    <row r="131" spans="1:9" ht="38.25" customHeight="1" x14ac:dyDescent="0.25">
      <c r="A131" s="80" t="s">
        <v>106</v>
      </c>
      <c r="B131" s="81"/>
      <c r="C131" s="81"/>
      <c r="D131" s="81"/>
      <c r="E131" s="82"/>
      <c r="F131" s="46">
        <v>2017</v>
      </c>
      <c r="G131" s="1">
        <f t="shared" si="8"/>
        <v>1567.8</v>
      </c>
      <c r="H131" s="1">
        <f>SUM(H132)</f>
        <v>1087</v>
      </c>
      <c r="I131" s="1">
        <f>SUM(I132)</f>
        <v>480.8</v>
      </c>
    </row>
    <row r="132" spans="1:9" ht="37.5" customHeight="1" x14ac:dyDescent="0.25">
      <c r="A132" s="39" t="s">
        <v>95</v>
      </c>
      <c r="B132" s="40" t="s">
        <v>25</v>
      </c>
      <c r="C132" s="40" t="s">
        <v>10</v>
      </c>
      <c r="D132" s="41">
        <v>2017</v>
      </c>
      <c r="E132" s="41">
        <v>2017</v>
      </c>
      <c r="F132" s="41">
        <v>2017</v>
      </c>
      <c r="G132" s="49">
        <f t="shared" si="8"/>
        <v>1567.8</v>
      </c>
      <c r="H132" s="49">
        <v>1087</v>
      </c>
      <c r="I132" s="49">
        <v>480.8</v>
      </c>
    </row>
    <row r="133" spans="1:9" ht="18.75" customHeight="1" x14ac:dyDescent="0.25">
      <c r="A133" s="51" t="s">
        <v>161</v>
      </c>
      <c r="B133" s="52"/>
      <c r="C133" s="52"/>
      <c r="D133" s="52"/>
      <c r="E133" s="53"/>
      <c r="F133" s="46">
        <v>2017</v>
      </c>
      <c r="G133" s="1">
        <f t="shared" ref="G133:G138" si="9">SUM(H133:I133)</f>
        <v>1149.4000000000001</v>
      </c>
      <c r="H133" s="1">
        <f>SUM(H135+H136+H137+H140+H143+H146)</f>
        <v>769.40000000000009</v>
      </c>
      <c r="I133" s="1">
        <f>SUM(I135+I136+I137+I140+I143+I146)</f>
        <v>380</v>
      </c>
    </row>
    <row r="134" spans="1:9" ht="19.5" customHeight="1" x14ac:dyDescent="0.25">
      <c r="A134" s="54"/>
      <c r="B134" s="55"/>
      <c r="C134" s="55"/>
      <c r="D134" s="55"/>
      <c r="E134" s="56"/>
      <c r="F134" s="47">
        <v>2018</v>
      </c>
      <c r="G134" s="2">
        <f t="shared" si="9"/>
        <v>1100</v>
      </c>
      <c r="H134" s="2">
        <f>SUM(H138+H141+H144+H147+H149)</f>
        <v>800</v>
      </c>
      <c r="I134" s="2">
        <f>SUM(I138+I141+I144+I147+I149)</f>
        <v>300</v>
      </c>
    </row>
    <row r="135" spans="1:9" ht="36" x14ac:dyDescent="0.25">
      <c r="A135" s="39" t="s">
        <v>99</v>
      </c>
      <c r="B135" s="40" t="s">
        <v>28</v>
      </c>
      <c r="C135" s="40" t="s">
        <v>10</v>
      </c>
      <c r="D135" s="41">
        <v>2017</v>
      </c>
      <c r="E135" s="41">
        <v>2017</v>
      </c>
      <c r="F135" s="41">
        <v>2017</v>
      </c>
      <c r="G135" s="49">
        <f t="shared" si="9"/>
        <v>269.60000000000002</v>
      </c>
      <c r="H135" s="49">
        <v>192.4</v>
      </c>
      <c r="I135" s="49">
        <v>77.2</v>
      </c>
    </row>
    <row r="136" spans="1:9" ht="36" x14ac:dyDescent="0.25">
      <c r="A136" s="39" t="s">
        <v>114</v>
      </c>
      <c r="B136" s="40" t="s">
        <v>29</v>
      </c>
      <c r="C136" s="40" t="s">
        <v>10</v>
      </c>
      <c r="D136" s="41">
        <v>2017</v>
      </c>
      <c r="E136" s="41">
        <v>2017</v>
      </c>
      <c r="F136" s="41">
        <v>2017</v>
      </c>
      <c r="G136" s="49">
        <f t="shared" si="9"/>
        <v>220</v>
      </c>
      <c r="H136" s="49">
        <v>120</v>
      </c>
      <c r="I136" s="49">
        <v>100</v>
      </c>
    </row>
    <row r="137" spans="1:9" ht="12.95" customHeight="1" x14ac:dyDescent="0.25">
      <c r="A137" s="63" t="s">
        <v>115</v>
      </c>
      <c r="B137" s="64" t="s">
        <v>17</v>
      </c>
      <c r="C137" s="64" t="s">
        <v>10</v>
      </c>
      <c r="D137" s="66">
        <v>2017</v>
      </c>
      <c r="E137" s="66">
        <v>2018</v>
      </c>
      <c r="F137" s="36">
        <v>2017</v>
      </c>
      <c r="G137" s="15">
        <f t="shared" si="9"/>
        <v>188.3</v>
      </c>
      <c r="H137" s="15">
        <v>150.80000000000001</v>
      </c>
      <c r="I137" s="15">
        <v>37.5</v>
      </c>
    </row>
    <row r="138" spans="1:9" ht="12.95" customHeight="1" x14ac:dyDescent="0.25">
      <c r="A138" s="63"/>
      <c r="B138" s="64"/>
      <c r="C138" s="64"/>
      <c r="D138" s="66"/>
      <c r="E138" s="66"/>
      <c r="F138" s="37">
        <v>2018</v>
      </c>
      <c r="G138" s="34">
        <f t="shared" si="9"/>
        <v>207.5</v>
      </c>
      <c r="H138" s="34">
        <v>166</v>
      </c>
      <c r="I138" s="34">
        <v>41.5</v>
      </c>
    </row>
    <row r="139" spans="1:9" ht="12.95" customHeight="1" x14ac:dyDescent="0.25">
      <c r="A139" s="63"/>
      <c r="B139" s="64"/>
      <c r="C139" s="64"/>
      <c r="D139" s="66"/>
      <c r="E139" s="66"/>
      <c r="F139" s="38"/>
      <c r="G139" s="33"/>
      <c r="H139" s="33"/>
      <c r="I139" s="33"/>
    </row>
    <row r="140" spans="1:9" ht="12.95" customHeight="1" x14ac:dyDescent="0.25">
      <c r="A140" s="63" t="s">
        <v>116</v>
      </c>
      <c r="B140" s="64" t="s">
        <v>18</v>
      </c>
      <c r="C140" s="64" t="s">
        <v>10</v>
      </c>
      <c r="D140" s="66">
        <v>2017</v>
      </c>
      <c r="E140" s="66">
        <v>2018</v>
      </c>
      <c r="F140" s="36">
        <v>2017</v>
      </c>
      <c r="G140" s="15">
        <f t="shared" ref="G140:G149" si="10">SUM(H140:I140)</f>
        <v>112.9</v>
      </c>
      <c r="H140" s="15">
        <v>75.5</v>
      </c>
      <c r="I140" s="15">
        <v>37.4</v>
      </c>
    </row>
    <row r="141" spans="1:9" ht="12.95" customHeight="1" x14ac:dyDescent="0.25">
      <c r="A141" s="63"/>
      <c r="B141" s="64"/>
      <c r="C141" s="64"/>
      <c r="D141" s="66"/>
      <c r="E141" s="66"/>
      <c r="F141" s="37">
        <v>2018</v>
      </c>
      <c r="G141" s="34">
        <f t="shared" si="10"/>
        <v>207.5</v>
      </c>
      <c r="H141" s="34">
        <v>166</v>
      </c>
      <c r="I141" s="34">
        <v>41.5</v>
      </c>
    </row>
    <row r="142" spans="1:9" ht="12.95" customHeight="1" x14ac:dyDescent="0.25">
      <c r="A142" s="63"/>
      <c r="B142" s="64"/>
      <c r="C142" s="64"/>
      <c r="D142" s="66"/>
      <c r="E142" s="66"/>
      <c r="F142" s="38"/>
      <c r="G142" s="33"/>
      <c r="H142" s="33"/>
      <c r="I142" s="33"/>
    </row>
    <row r="143" spans="1:9" ht="12.95" customHeight="1" x14ac:dyDescent="0.25">
      <c r="A143" s="63" t="s">
        <v>117</v>
      </c>
      <c r="B143" s="64" t="s">
        <v>19</v>
      </c>
      <c r="C143" s="64" t="s">
        <v>10</v>
      </c>
      <c r="D143" s="66">
        <v>2017</v>
      </c>
      <c r="E143" s="66">
        <v>2018</v>
      </c>
      <c r="F143" s="36">
        <v>2017</v>
      </c>
      <c r="G143" s="15">
        <f t="shared" si="10"/>
        <v>114.4</v>
      </c>
      <c r="H143" s="15">
        <v>76.5</v>
      </c>
      <c r="I143" s="15">
        <v>37.9</v>
      </c>
    </row>
    <row r="144" spans="1:9" ht="12.95" customHeight="1" x14ac:dyDescent="0.25">
      <c r="A144" s="63"/>
      <c r="B144" s="64"/>
      <c r="C144" s="64"/>
      <c r="D144" s="66"/>
      <c r="E144" s="66"/>
      <c r="F144" s="37">
        <v>2018</v>
      </c>
      <c r="G144" s="34">
        <f t="shared" si="10"/>
        <v>188.5</v>
      </c>
      <c r="H144" s="34">
        <v>137</v>
      </c>
      <c r="I144" s="34">
        <v>51.5</v>
      </c>
    </row>
    <row r="145" spans="1:9" ht="12.95" customHeight="1" x14ac:dyDescent="0.25">
      <c r="A145" s="63"/>
      <c r="B145" s="64"/>
      <c r="C145" s="64"/>
      <c r="D145" s="66"/>
      <c r="E145" s="66"/>
      <c r="F145" s="38"/>
      <c r="G145" s="33"/>
      <c r="H145" s="33"/>
      <c r="I145" s="33"/>
    </row>
    <row r="146" spans="1:9" ht="12.95" customHeight="1" x14ac:dyDescent="0.25">
      <c r="A146" s="63" t="s">
        <v>118</v>
      </c>
      <c r="B146" s="64" t="s">
        <v>20</v>
      </c>
      <c r="C146" s="64" t="s">
        <v>10</v>
      </c>
      <c r="D146" s="66">
        <v>2017</v>
      </c>
      <c r="E146" s="66">
        <v>2018</v>
      </c>
      <c r="F146" s="36">
        <v>2017</v>
      </c>
      <c r="G146" s="15">
        <f t="shared" si="10"/>
        <v>244.2</v>
      </c>
      <c r="H146" s="15">
        <v>154.19999999999999</v>
      </c>
      <c r="I146" s="15">
        <v>90</v>
      </c>
    </row>
    <row r="147" spans="1:9" ht="13.5" customHeight="1" x14ac:dyDescent="0.25">
      <c r="A147" s="63"/>
      <c r="B147" s="64"/>
      <c r="C147" s="64"/>
      <c r="D147" s="66"/>
      <c r="E147" s="66"/>
      <c r="F147" s="37">
        <v>2018</v>
      </c>
      <c r="G147" s="34">
        <f t="shared" si="10"/>
        <v>247.5</v>
      </c>
      <c r="H147" s="34">
        <v>165</v>
      </c>
      <c r="I147" s="34">
        <v>82.5</v>
      </c>
    </row>
    <row r="148" spans="1:9" ht="12.95" customHeight="1" x14ac:dyDescent="0.25">
      <c r="A148" s="63"/>
      <c r="B148" s="64"/>
      <c r="C148" s="64"/>
      <c r="D148" s="66"/>
      <c r="E148" s="66"/>
      <c r="F148" s="38"/>
      <c r="G148" s="33"/>
      <c r="H148" s="33"/>
      <c r="I148" s="33"/>
    </row>
    <row r="149" spans="1:9" ht="12.95" customHeight="1" x14ac:dyDescent="0.25">
      <c r="A149" s="63" t="s">
        <v>119</v>
      </c>
      <c r="B149" s="64" t="s">
        <v>21</v>
      </c>
      <c r="C149" s="64" t="s">
        <v>10</v>
      </c>
      <c r="D149" s="60">
        <v>2018</v>
      </c>
      <c r="E149" s="60">
        <v>2018</v>
      </c>
      <c r="F149" s="36">
        <v>2018</v>
      </c>
      <c r="G149" s="15">
        <f t="shared" si="10"/>
        <v>249</v>
      </c>
      <c r="H149" s="15">
        <v>166</v>
      </c>
      <c r="I149" s="15">
        <v>83</v>
      </c>
    </row>
    <row r="150" spans="1:9" ht="12.95" customHeight="1" x14ac:dyDescent="0.25">
      <c r="A150" s="63"/>
      <c r="B150" s="64"/>
      <c r="C150" s="64"/>
      <c r="D150" s="61"/>
      <c r="E150" s="61"/>
      <c r="F150" s="37"/>
      <c r="G150" s="34"/>
      <c r="H150" s="34"/>
      <c r="I150" s="34"/>
    </row>
    <row r="151" spans="1:9" ht="12.95" customHeight="1" x14ac:dyDescent="0.25">
      <c r="A151" s="63"/>
      <c r="B151" s="64"/>
      <c r="C151" s="64"/>
      <c r="D151" s="62"/>
      <c r="E151" s="62"/>
      <c r="F151" s="38"/>
      <c r="G151" s="33"/>
      <c r="H151" s="25"/>
      <c r="I151" s="33"/>
    </row>
    <row r="152" spans="1:9" ht="12.95" customHeight="1" x14ac:dyDescent="0.25">
      <c r="A152" s="51" t="s">
        <v>160</v>
      </c>
      <c r="B152" s="52"/>
      <c r="C152" s="52"/>
      <c r="D152" s="52"/>
      <c r="E152" s="53"/>
      <c r="F152" s="47">
        <v>2019</v>
      </c>
      <c r="G152" s="2">
        <f>I152+H152</f>
        <v>700</v>
      </c>
      <c r="H152" s="2"/>
      <c r="I152" s="2">
        <f>SUM(I157)</f>
        <v>700</v>
      </c>
    </row>
    <row r="153" spans="1:9" ht="12.95" customHeight="1" x14ac:dyDescent="0.25">
      <c r="A153" s="54"/>
      <c r="B153" s="55"/>
      <c r="C153" s="55"/>
      <c r="D153" s="55"/>
      <c r="E153" s="56"/>
      <c r="F153" s="47">
        <v>2020</v>
      </c>
      <c r="G153" s="2">
        <f>SUM(H153:I153)</f>
        <v>600</v>
      </c>
      <c r="H153" s="2"/>
      <c r="I153" s="2">
        <f>SUM(I158)</f>
        <v>600</v>
      </c>
    </row>
    <row r="154" spans="1:9" ht="12.95" customHeight="1" x14ac:dyDescent="0.25">
      <c r="A154" s="54"/>
      <c r="B154" s="55"/>
      <c r="C154" s="55"/>
      <c r="D154" s="55"/>
      <c r="E154" s="56"/>
      <c r="F154" s="22">
        <v>2021</v>
      </c>
      <c r="G154" s="23">
        <f>SUM(H154:I154)</f>
        <v>600</v>
      </c>
      <c r="H154" s="23"/>
      <c r="I154" s="23">
        <f>SUM(I159)</f>
        <v>600</v>
      </c>
    </row>
    <row r="155" spans="1:9" ht="5.25" customHeight="1" x14ac:dyDescent="0.25">
      <c r="A155" s="54"/>
      <c r="B155" s="55"/>
      <c r="C155" s="55"/>
      <c r="D155" s="55"/>
      <c r="E155" s="56"/>
      <c r="F155" s="22"/>
      <c r="G155" s="23"/>
      <c r="H155" s="23"/>
      <c r="I155" s="23"/>
    </row>
    <row r="156" spans="1:9" ht="18" customHeight="1" x14ac:dyDescent="0.25">
      <c r="A156" s="57"/>
      <c r="B156" s="58"/>
      <c r="C156" s="58"/>
      <c r="D156" s="58"/>
      <c r="E156" s="59"/>
      <c r="F156" s="24"/>
      <c r="G156" s="25"/>
      <c r="H156" s="25"/>
      <c r="I156" s="25"/>
    </row>
    <row r="157" spans="1:9" ht="12.95" customHeight="1" x14ac:dyDescent="0.25">
      <c r="A157" s="63" t="s">
        <v>96</v>
      </c>
      <c r="B157" s="67" t="s">
        <v>149</v>
      </c>
      <c r="C157" s="64" t="s">
        <v>10</v>
      </c>
      <c r="D157" s="66">
        <v>2019</v>
      </c>
      <c r="E157" s="66">
        <v>2021</v>
      </c>
      <c r="F157" s="36">
        <v>2019</v>
      </c>
      <c r="G157" s="15">
        <f t="shared" ref="G157:G159" si="11">SUM(H157:I157)</f>
        <v>700</v>
      </c>
      <c r="H157" s="15"/>
      <c r="I157" s="15">
        <f>SUM(I161)</f>
        <v>700</v>
      </c>
    </row>
    <row r="158" spans="1:9" ht="12.95" customHeight="1" x14ac:dyDescent="0.25">
      <c r="A158" s="63"/>
      <c r="B158" s="67"/>
      <c r="C158" s="64"/>
      <c r="D158" s="66"/>
      <c r="E158" s="66"/>
      <c r="F158" s="37">
        <v>2020</v>
      </c>
      <c r="G158" s="34">
        <f t="shared" si="11"/>
        <v>600</v>
      </c>
      <c r="H158" s="34"/>
      <c r="I158" s="34">
        <f>SUM(I162)</f>
        <v>600</v>
      </c>
    </row>
    <row r="159" spans="1:9" ht="12.95" customHeight="1" x14ac:dyDescent="0.25">
      <c r="A159" s="63"/>
      <c r="B159" s="67"/>
      <c r="C159" s="64"/>
      <c r="D159" s="66"/>
      <c r="E159" s="66"/>
      <c r="F159" s="37">
        <v>2021</v>
      </c>
      <c r="G159" s="34">
        <f t="shared" si="11"/>
        <v>600</v>
      </c>
      <c r="H159" s="34"/>
      <c r="I159" s="34">
        <f>SUM(I163)</f>
        <v>600</v>
      </c>
    </row>
    <row r="160" spans="1:9" ht="70.5" customHeight="1" x14ac:dyDescent="0.25">
      <c r="A160" s="63"/>
      <c r="B160" s="67"/>
      <c r="C160" s="64"/>
      <c r="D160" s="66"/>
      <c r="E160" s="66"/>
      <c r="F160" s="38"/>
      <c r="G160" s="33"/>
      <c r="H160" s="33"/>
      <c r="I160" s="33"/>
    </row>
    <row r="161" spans="1:9" ht="12.95" customHeight="1" x14ac:dyDescent="0.25">
      <c r="A161" s="63" t="s">
        <v>137</v>
      </c>
      <c r="B161" s="64" t="s">
        <v>166</v>
      </c>
      <c r="C161" s="64" t="s">
        <v>10</v>
      </c>
      <c r="D161" s="66">
        <v>2019</v>
      </c>
      <c r="E161" s="66">
        <v>2021</v>
      </c>
      <c r="F161" s="36">
        <v>2019</v>
      </c>
      <c r="G161" s="15">
        <f t="shared" ref="G161:G163" si="12">SUM(H161:I161)</f>
        <v>700</v>
      </c>
      <c r="H161" s="15"/>
      <c r="I161" s="15">
        <v>700</v>
      </c>
    </row>
    <row r="162" spans="1:9" ht="12.95" customHeight="1" x14ac:dyDescent="0.25">
      <c r="A162" s="63"/>
      <c r="B162" s="64"/>
      <c r="C162" s="64"/>
      <c r="D162" s="66"/>
      <c r="E162" s="66"/>
      <c r="F162" s="37">
        <v>2020</v>
      </c>
      <c r="G162" s="34">
        <f t="shared" si="12"/>
        <v>600</v>
      </c>
      <c r="H162" s="34"/>
      <c r="I162" s="34">
        <v>600</v>
      </c>
    </row>
    <row r="163" spans="1:9" ht="12.95" customHeight="1" x14ac:dyDescent="0.25">
      <c r="A163" s="63"/>
      <c r="B163" s="64"/>
      <c r="C163" s="64"/>
      <c r="D163" s="66"/>
      <c r="E163" s="66"/>
      <c r="F163" s="37">
        <v>2021</v>
      </c>
      <c r="G163" s="34">
        <f t="shared" si="12"/>
        <v>600</v>
      </c>
      <c r="H163" s="34"/>
      <c r="I163" s="34">
        <v>600</v>
      </c>
    </row>
    <row r="164" spans="1:9" ht="6.75" customHeight="1" x14ac:dyDescent="0.25">
      <c r="A164" s="63"/>
      <c r="B164" s="64"/>
      <c r="C164" s="64"/>
      <c r="D164" s="66"/>
      <c r="E164" s="66"/>
      <c r="F164" s="38"/>
      <c r="G164" s="33"/>
      <c r="H164" s="33"/>
      <c r="I164" s="33"/>
    </row>
    <row r="165" spans="1:9" ht="15" customHeight="1" x14ac:dyDescent="0.25">
      <c r="A165" s="51" t="s">
        <v>138</v>
      </c>
      <c r="B165" s="52"/>
      <c r="C165" s="52"/>
      <c r="D165" s="52"/>
      <c r="E165" s="53"/>
      <c r="F165" s="46">
        <v>2017</v>
      </c>
      <c r="G165" s="1">
        <f t="shared" ref="G165:G169" si="13">SUM(H165:I165)</f>
        <v>3051.5</v>
      </c>
      <c r="H165" s="1">
        <f t="shared" ref="H165:I169" si="14">SUM(H170)</f>
        <v>2288.5</v>
      </c>
      <c r="I165" s="1">
        <f t="shared" si="14"/>
        <v>763</v>
      </c>
    </row>
    <row r="166" spans="1:9" x14ac:dyDescent="0.25">
      <c r="A166" s="54"/>
      <c r="B166" s="55"/>
      <c r="C166" s="55"/>
      <c r="D166" s="55"/>
      <c r="E166" s="56"/>
      <c r="F166" s="47">
        <v>2018</v>
      </c>
      <c r="G166" s="2">
        <f t="shared" si="13"/>
        <v>4166.3999999999996</v>
      </c>
      <c r="H166" s="2">
        <f t="shared" si="14"/>
        <v>2286.4</v>
      </c>
      <c r="I166" s="2">
        <f t="shared" si="14"/>
        <v>1880</v>
      </c>
    </row>
    <row r="167" spans="1:9" x14ac:dyDescent="0.25">
      <c r="A167" s="54"/>
      <c r="B167" s="55"/>
      <c r="C167" s="55"/>
      <c r="D167" s="55"/>
      <c r="E167" s="56"/>
      <c r="F167" s="47">
        <v>2019</v>
      </c>
      <c r="G167" s="2">
        <f t="shared" si="13"/>
        <v>4232.7</v>
      </c>
      <c r="H167" s="2">
        <f t="shared" si="14"/>
        <v>2267.6999999999998</v>
      </c>
      <c r="I167" s="2">
        <f t="shared" si="14"/>
        <v>1965.0000000000002</v>
      </c>
    </row>
    <row r="168" spans="1:9" x14ac:dyDescent="0.25">
      <c r="A168" s="54"/>
      <c r="B168" s="55"/>
      <c r="C168" s="55"/>
      <c r="D168" s="55"/>
      <c r="E168" s="56"/>
      <c r="F168" s="47">
        <v>2020</v>
      </c>
      <c r="G168" s="2">
        <f t="shared" si="13"/>
        <v>3498.7</v>
      </c>
      <c r="H168" s="2">
        <f t="shared" si="14"/>
        <v>2267.6999999999998</v>
      </c>
      <c r="I168" s="2">
        <f t="shared" si="14"/>
        <v>1231</v>
      </c>
    </row>
    <row r="169" spans="1:9" x14ac:dyDescent="0.25">
      <c r="A169" s="57"/>
      <c r="B169" s="58"/>
      <c r="C169" s="58"/>
      <c r="D169" s="58"/>
      <c r="E169" s="59"/>
      <c r="F169" s="48">
        <v>2021</v>
      </c>
      <c r="G169" s="3">
        <f t="shared" si="13"/>
        <v>3767.7</v>
      </c>
      <c r="H169" s="3">
        <f t="shared" si="14"/>
        <v>2267.6999999999998</v>
      </c>
      <c r="I169" s="3">
        <f t="shared" si="14"/>
        <v>1500</v>
      </c>
    </row>
    <row r="170" spans="1:9" ht="12.95" customHeight="1" x14ac:dyDescent="0.25">
      <c r="A170" s="63" t="s">
        <v>107</v>
      </c>
      <c r="B170" s="67" t="s">
        <v>150</v>
      </c>
      <c r="C170" s="65"/>
      <c r="D170" s="66">
        <v>2017</v>
      </c>
      <c r="E170" s="68">
        <v>2021</v>
      </c>
      <c r="F170" s="36">
        <v>2017</v>
      </c>
      <c r="G170" s="15">
        <f t="shared" ref="G170:G178" si="15">SUM(H170:I170)</f>
        <v>3051.5</v>
      </c>
      <c r="H170" s="15">
        <f t="shared" ref="H170:I174" si="16">SUM(H175)</f>
        <v>2288.5</v>
      </c>
      <c r="I170" s="15">
        <f t="shared" si="16"/>
        <v>763</v>
      </c>
    </row>
    <row r="171" spans="1:9" ht="12.95" customHeight="1" x14ac:dyDescent="0.25">
      <c r="A171" s="63"/>
      <c r="B171" s="67"/>
      <c r="C171" s="65"/>
      <c r="D171" s="66"/>
      <c r="E171" s="68"/>
      <c r="F171" s="37">
        <v>2018</v>
      </c>
      <c r="G171" s="34">
        <f t="shared" si="15"/>
        <v>4166.3999999999996</v>
      </c>
      <c r="H171" s="34">
        <f t="shared" si="16"/>
        <v>2286.4</v>
      </c>
      <c r="I171" s="34">
        <f t="shared" si="16"/>
        <v>1880</v>
      </c>
    </row>
    <row r="172" spans="1:9" ht="12.95" customHeight="1" x14ac:dyDescent="0.25">
      <c r="A172" s="63"/>
      <c r="B172" s="67"/>
      <c r="C172" s="65"/>
      <c r="D172" s="66"/>
      <c r="E172" s="68"/>
      <c r="F172" s="37">
        <v>2019</v>
      </c>
      <c r="G172" s="34">
        <f>H172+I172</f>
        <v>4232.7</v>
      </c>
      <c r="H172" s="34">
        <f>H177</f>
        <v>2267.6999999999998</v>
      </c>
      <c r="I172" s="34">
        <f t="shared" si="16"/>
        <v>1965.0000000000002</v>
      </c>
    </row>
    <row r="173" spans="1:9" ht="12.95" customHeight="1" x14ac:dyDescent="0.25">
      <c r="A173" s="63"/>
      <c r="B173" s="67"/>
      <c r="C173" s="65"/>
      <c r="D173" s="66"/>
      <c r="E173" s="68"/>
      <c r="F173" s="37">
        <v>2020</v>
      </c>
      <c r="G173" s="34">
        <f t="shared" si="15"/>
        <v>3498.7</v>
      </c>
      <c r="H173" s="34">
        <f t="shared" si="16"/>
        <v>2267.6999999999998</v>
      </c>
      <c r="I173" s="34">
        <f t="shared" si="16"/>
        <v>1231</v>
      </c>
    </row>
    <row r="174" spans="1:9" ht="22.5" customHeight="1" x14ac:dyDescent="0.25">
      <c r="A174" s="63"/>
      <c r="B174" s="67"/>
      <c r="C174" s="65"/>
      <c r="D174" s="66"/>
      <c r="E174" s="68"/>
      <c r="F174" s="38">
        <v>2021</v>
      </c>
      <c r="G174" s="33">
        <f t="shared" si="15"/>
        <v>3767.7</v>
      </c>
      <c r="H174" s="33">
        <f t="shared" si="16"/>
        <v>2267.6999999999998</v>
      </c>
      <c r="I174" s="33">
        <f t="shared" si="16"/>
        <v>1500</v>
      </c>
    </row>
    <row r="175" spans="1:9" ht="36" x14ac:dyDescent="0.25">
      <c r="A175" s="39" t="s">
        <v>120</v>
      </c>
      <c r="B175" s="40" t="s">
        <v>22</v>
      </c>
      <c r="C175" s="40" t="s">
        <v>10</v>
      </c>
      <c r="D175" s="41">
        <v>2017</v>
      </c>
      <c r="E175" s="41">
        <v>2017</v>
      </c>
      <c r="F175" s="38">
        <v>2017</v>
      </c>
      <c r="G175" s="33">
        <f t="shared" si="15"/>
        <v>3051.5</v>
      </c>
      <c r="H175" s="33">
        <v>2288.5</v>
      </c>
      <c r="I175" s="33">
        <v>763</v>
      </c>
    </row>
    <row r="176" spans="1:9" ht="36" x14ac:dyDescent="0.25">
      <c r="A176" s="39" t="s">
        <v>121</v>
      </c>
      <c r="B176" s="40" t="s">
        <v>81</v>
      </c>
      <c r="C176" s="40" t="s">
        <v>10</v>
      </c>
      <c r="D176" s="41">
        <v>2018</v>
      </c>
      <c r="E176" s="41">
        <v>2018</v>
      </c>
      <c r="F176" s="41">
        <v>2018</v>
      </c>
      <c r="G176" s="49">
        <f t="shared" si="15"/>
        <v>4166.3999999999996</v>
      </c>
      <c r="H176" s="49">
        <v>2286.4</v>
      </c>
      <c r="I176" s="49">
        <v>1880</v>
      </c>
    </row>
    <row r="177" spans="1:9" ht="39.75" customHeight="1" x14ac:dyDescent="0.25">
      <c r="A177" s="39" t="s">
        <v>136</v>
      </c>
      <c r="B177" s="40" t="s">
        <v>156</v>
      </c>
      <c r="C177" s="40" t="s">
        <v>10</v>
      </c>
      <c r="D177" s="41">
        <v>2019</v>
      </c>
      <c r="E177" s="41">
        <v>2019</v>
      </c>
      <c r="F177" s="36">
        <v>2019</v>
      </c>
      <c r="G177" s="49">
        <f t="shared" si="15"/>
        <v>4232.7</v>
      </c>
      <c r="H177" s="15">
        <v>2267.6999999999998</v>
      </c>
      <c r="I177" s="15">
        <f>2220.3-255.3</f>
        <v>1965.0000000000002</v>
      </c>
    </row>
    <row r="178" spans="1:9" x14ac:dyDescent="0.25">
      <c r="A178" s="74" t="s">
        <v>139</v>
      </c>
      <c r="B178" s="70" t="s">
        <v>134</v>
      </c>
      <c r="C178" s="70" t="s">
        <v>10</v>
      </c>
      <c r="D178" s="60">
        <v>2020</v>
      </c>
      <c r="E178" s="60">
        <v>2021</v>
      </c>
      <c r="F178" s="36">
        <v>2020</v>
      </c>
      <c r="G178" s="15">
        <f t="shared" si="15"/>
        <v>3498.7</v>
      </c>
      <c r="H178" s="15">
        <v>2267.6999999999998</v>
      </c>
      <c r="I178" s="15">
        <v>1231</v>
      </c>
    </row>
    <row r="179" spans="1:9" ht="23.25" customHeight="1" x14ac:dyDescent="0.25">
      <c r="A179" s="76"/>
      <c r="B179" s="72"/>
      <c r="C179" s="72"/>
      <c r="D179" s="62"/>
      <c r="E179" s="62"/>
      <c r="F179" s="38">
        <v>2021</v>
      </c>
      <c r="G179" s="33">
        <f>H179+I179</f>
        <v>3767.7</v>
      </c>
      <c r="H179" s="33">
        <v>2267.6999999999998</v>
      </c>
      <c r="I179" s="33">
        <v>1500</v>
      </c>
    </row>
    <row r="180" spans="1:9" ht="15" customHeight="1" x14ac:dyDescent="0.25">
      <c r="A180" s="51" t="s">
        <v>141</v>
      </c>
      <c r="B180" s="52"/>
      <c r="C180" s="52"/>
      <c r="D180" s="52"/>
      <c r="E180" s="53"/>
      <c r="F180" s="46">
        <v>2017</v>
      </c>
      <c r="G180" s="1">
        <f t="shared" ref="G180:G185" si="17">SUM(H180:I180)</f>
        <v>7782</v>
      </c>
      <c r="H180" s="1">
        <f>SUM(H188:H189)</f>
        <v>5836.3</v>
      </c>
      <c r="I180" s="1">
        <f>SUM(I188:I189)</f>
        <v>1945.7</v>
      </c>
    </row>
    <row r="181" spans="1:9" x14ac:dyDescent="0.25">
      <c r="A181" s="54"/>
      <c r="B181" s="55"/>
      <c r="C181" s="55"/>
      <c r="D181" s="55"/>
      <c r="E181" s="56"/>
      <c r="F181" s="47">
        <v>2019</v>
      </c>
      <c r="G181" s="2">
        <f t="shared" si="17"/>
        <v>9972.5</v>
      </c>
      <c r="H181" s="2">
        <f>SUM(H185)</f>
        <v>7285</v>
      </c>
      <c r="I181" s="2">
        <f>SUM(I185)</f>
        <v>2687.5</v>
      </c>
    </row>
    <row r="182" spans="1:9" ht="5.25" hidden="1" customHeight="1" x14ac:dyDescent="0.25">
      <c r="A182" s="54"/>
      <c r="B182" s="55"/>
      <c r="C182" s="55"/>
      <c r="D182" s="55"/>
      <c r="E182" s="56"/>
      <c r="F182" s="47"/>
      <c r="G182" s="2"/>
      <c r="H182" s="2"/>
      <c r="I182" s="2"/>
    </row>
    <row r="183" spans="1:9" ht="5.25" hidden="1" customHeight="1" x14ac:dyDescent="0.25">
      <c r="A183" s="57"/>
      <c r="B183" s="58"/>
      <c r="C183" s="58"/>
      <c r="D183" s="58"/>
      <c r="E183" s="59"/>
      <c r="F183" s="48"/>
      <c r="G183" s="3"/>
      <c r="H183" s="3"/>
      <c r="I183" s="3"/>
    </row>
    <row r="184" spans="1:9" ht="12.95" customHeight="1" x14ac:dyDescent="0.25">
      <c r="A184" s="63" t="s">
        <v>152</v>
      </c>
      <c r="B184" s="67" t="s">
        <v>150</v>
      </c>
      <c r="C184" s="65"/>
      <c r="D184" s="66">
        <v>2017</v>
      </c>
      <c r="E184" s="68">
        <v>2019</v>
      </c>
      <c r="F184" s="36">
        <v>2017</v>
      </c>
      <c r="G184" s="15">
        <f t="shared" si="17"/>
        <v>7782</v>
      </c>
      <c r="H184" s="15">
        <f>SUM(H188+H189)</f>
        <v>5836.3</v>
      </c>
      <c r="I184" s="15">
        <f>SUM(I188+I189)</f>
        <v>1945.7</v>
      </c>
    </row>
    <row r="185" spans="1:9" ht="12.95" customHeight="1" x14ac:dyDescent="0.25">
      <c r="A185" s="63"/>
      <c r="B185" s="67"/>
      <c r="C185" s="65"/>
      <c r="D185" s="66"/>
      <c r="E185" s="68"/>
      <c r="F185" s="37">
        <v>2019</v>
      </c>
      <c r="G185" s="34">
        <f t="shared" si="17"/>
        <v>9972.5</v>
      </c>
      <c r="H185" s="34">
        <f>SUM(H190+H191)</f>
        <v>7285</v>
      </c>
      <c r="I185" s="34">
        <f>SUM(I190+I191)</f>
        <v>2687.5</v>
      </c>
    </row>
    <row r="186" spans="1:9" ht="12.95" customHeight="1" x14ac:dyDescent="0.25">
      <c r="A186" s="63"/>
      <c r="B186" s="67"/>
      <c r="C186" s="65"/>
      <c r="D186" s="66"/>
      <c r="E186" s="68"/>
      <c r="F186" s="37"/>
      <c r="G186" s="34"/>
      <c r="H186" s="34"/>
      <c r="I186" s="34"/>
    </row>
    <row r="187" spans="1:9" ht="35.25" customHeight="1" x14ac:dyDescent="0.25">
      <c r="A187" s="63"/>
      <c r="B187" s="67"/>
      <c r="C187" s="65"/>
      <c r="D187" s="66"/>
      <c r="E187" s="68"/>
      <c r="F187" s="38"/>
      <c r="G187" s="33"/>
      <c r="H187" s="33"/>
      <c r="I187" s="33"/>
    </row>
    <row r="188" spans="1:9" ht="35.1" customHeight="1" x14ac:dyDescent="0.25">
      <c r="A188" s="39" t="s">
        <v>142</v>
      </c>
      <c r="B188" s="40" t="s">
        <v>23</v>
      </c>
      <c r="C188" s="40" t="s">
        <v>10</v>
      </c>
      <c r="D188" s="41">
        <v>2017</v>
      </c>
      <c r="E188" s="41">
        <v>2017</v>
      </c>
      <c r="F188" s="41">
        <v>2017</v>
      </c>
      <c r="G188" s="49">
        <f>SUM(H188:I188)</f>
        <v>1135.7</v>
      </c>
      <c r="H188" s="49">
        <v>851.7</v>
      </c>
      <c r="I188" s="49">
        <v>284</v>
      </c>
    </row>
    <row r="189" spans="1:9" ht="35.1" customHeight="1" x14ac:dyDescent="0.25">
      <c r="A189" s="39" t="s">
        <v>143</v>
      </c>
      <c r="B189" s="40" t="s">
        <v>24</v>
      </c>
      <c r="C189" s="40" t="s">
        <v>10</v>
      </c>
      <c r="D189" s="41">
        <v>2017</v>
      </c>
      <c r="E189" s="41">
        <v>2017</v>
      </c>
      <c r="F189" s="41">
        <v>2017</v>
      </c>
      <c r="G189" s="49">
        <f>SUM(H189:I189)</f>
        <v>6646.3</v>
      </c>
      <c r="H189" s="49">
        <v>4984.6000000000004</v>
      </c>
      <c r="I189" s="49">
        <v>1661.7</v>
      </c>
    </row>
    <row r="190" spans="1:9" ht="35.1" customHeight="1" x14ac:dyDescent="0.25">
      <c r="A190" s="39" t="s">
        <v>144</v>
      </c>
      <c r="B190" s="40" t="s">
        <v>135</v>
      </c>
      <c r="C190" s="40" t="s">
        <v>10</v>
      </c>
      <c r="D190" s="41">
        <v>2019</v>
      </c>
      <c r="E190" s="42">
        <v>2019</v>
      </c>
      <c r="F190" s="41">
        <v>2019</v>
      </c>
      <c r="G190" s="49">
        <f>H190+I190</f>
        <v>3494.3</v>
      </c>
      <c r="H190" s="49">
        <v>2552.6</v>
      </c>
      <c r="I190" s="49">
        <f>950-8.3</f>
        <v>941.7</v>
      </c>
    </row>
    <row r="191" spans="1:9" ht="48.75" customHeight="1" x14ac:dyDescent="0.25">
      <c r="A191" s="39" t="s">
        <v>151</v>
      </c>
      <c r="B191" s="40" t="s">
        <v>159</v>
      </c>
      <c r="C191" s="40" t="s">
        <v>10</v>
      </c>
      <c r="D191" s="41">
        <v>2019</v>
      </c>
      <c r="E191" s="42">
        <v>2019</v>
      </c>
      <c r="F191" s="41">
        <v>2019</v>
      </c>
      <c r="G191" s="49">
        <f>H191+I191</f>
        <v>6478.2</v>
      </c>
      <c r="H191" s="49">
        <v>4732.3999999999996</v>
      </c>
      <c r="I191" s="49">
        <f>1900-154.2</f>
        <v>1745.8</v>
      </c>
    </row>
    <row r="192" spans="1:9" ht="12.95" customHeight="1" x14ac:dyDescent="0.25">
      <c r="A192" s="51" t="s">
        <v>145</v>
      </c>
      <c r="B192" s="52"/>
      <c r="C192" s="52"/>
      <c r="D192" s="52"/>
      <c r="E192" s="53"/>
      <c r="F192" s="46">
        <v>2018</v>
      </c>
      <c r="G192" s="1">
        <f t="shared" ref="G192:G195" si="18">SUM(H192:I192)</f>
        <v>3300</v>
      </c>
      <c r="H192" s="1">
        <f>SUM(H197)</f>
        <v>1064</v>
      </c>
      <c r="I192" s="1">
        <f>SUM(I197)</f>
        <v>2236</v>
      </c>
    </row>
    <row r="193" spans="1:9" ht="12.95" customHeight="1" x14ac:dyDescent="0.25">
      <c r="A193" s="54"/>
      <c r="B193" s="55"/>
      <c r="C193" s="55"/>
      <c r="D193" s="55"/>
      <c r="E193" s="56"/>
      <c r="F193" s="47">
        <v>2019</v>
      </c>
      <c r="G193" s="2">
        <f t="shared" si="18"/>
        <v>1889.8</v>
      </c>
      <c r="H193" s="2">
        <f>H198</f>
        <v>1028.8</v>
      </c>
      <c r="I193" s="2">
        <f>SUM(I198)</f>
        <v>861</v>
      </c>
    </row>
    <row r="194" spans="1:9" ht="12.95" customHeight="1" x14ac:dyDescent="0.25">
      <c r="A194" s="54"/>
      <c r="B194" s="55"/>
      <c r="C194" s="55"/>
      <c r="D194" s="55"/>
      <c r="E194" s="56"/>
      <c r="F194" s="47">
        <v>2020</v>
      </c>
      <c r="G194" s="2">
        <f t="shared" si="18"/>
        <v>1300</v>
      </c>
      <c r="H194" s="2"/>
      <c r="I194" s="2">
        <f>SUM(I199)</f>
        <v>1300</v>
      </c>
    </row>
    <row r="195" spans="1:9" ht="12.95" customHeight="1" x14ac:dyDescent="0.25">
      <c r="A195" s="54"/>
      <c r="B195" s="55"/>
      <c r="C195" s="55"/>
      <c r="D195" s="55"/>
      <c r="E195" s="56"/>
      <c r="F195" s="47">
        <v>2021</v>
      </c>
      <c r="G195" s="2">
        <f t="shared" si="18"/>
        <v>1800</v>
      </c>
      <c r="H195" s="2"/>
      <c r="I195" s="2">
        <f>SUM(I200)</f>
        <v>1800</v>
      </c>
    </row>
    <row r="196" spans="1:9" ht="5.25" customHeight="1" x14ac:dyDescent="0.25">
      <c r="A196" s="57"/>
      <c r="B196" s="58"/>
      <c r="C196" s="58"/>
      <c r="D196" s="58"/>
      <c r="E196" s="59"/>
      <c r="F196" s="48"/>
      <c r="G196" s="3"/>
      <c r="H196" s="3"/>
      <c r="I196" s="3"/>
    </row>
    <row r="197" spans="1:9" ht="36" x14ac:dyDescent="0.25">
      <c r="A197" s="39" t="s">
        <v>146</v>
      </c>
      <c r="B197" s="40" t="s">
        <v>26</v>
      </c>
      <c r="C197" s="40" t="s">
        <v>10</v>
      </c>
      <c r="D197" s="41">
        <v>2018</v>
      </c>
      <c r="E197" s="41">
        <v>2018</v>
      </c>
      <c r="F197" s="41">
        <v>2018</v>
      </c>
      <c r="G197" s="49">
        <f>I197+H197</f>
        <v>3300</v>
      </c>
      <c r="H197" s="49">
        <v>1064</v>
      </c>
      <c r="I197" s="49">
        <f>1700+536</f>
        <v>2236</v>
      </c>
    </row>
    <row r="198" spans="1:9" x14ac:dyDescent="0.25">
      <c r="A198" s="63" t="s">
        <v>147</v>
      </c>
      <c r="B198" s="64" t="s">
        <v>101</v>
      </c>
      <c r="C198" s="64" t="s">
        <v>10</v>
      </c>
      <c r="D198" s="66">
        <v>2019</v>
      </c>
      <c r="E198" s="66">
        <v>2020</v>
      </c>
      <c r="F198" s="36">
        <v>2019</v>
      </c>
      <c r="G198" s="15">
        <f>SUM(H198:I198)</f>
        <v>1889.8</v>
      </c>
      <c r="H198" s="15">
        <v>1028.8</v>
      </c>
      <c r="I198" s="15">
        <f>1012.7-151.7</f>
        <v>861</v>
      </c>
    </row>
    <row r="199" spans="1:9" ht="21" customHeight="1" x14ac:dyDescent="0.25">
      <c r="A199" s="63"/>
      <c r="B199" s="64"/>
      <c r="C199" s="64"/>
      <c r="D199" s="66"/>
      <c r="E199" s="66"/>
      <c r="F199" s="38">
        <v>2020</v>
      </c>
      <c r="G199" s="33">
        <f>SUM(H199:I199)</f>
        <v>1300</v>
      </c>
      <c r="H199" s="33"/>
      <c r="I199" s="33">
        <v>1300</v>
      </c>
    </row>
    <row r="200" spans="1:9" ht="36" x14ac:dyDescent="0.25">
      <c r="A200" s="39" t="s">
        <v>148</v>
      </c>
      <c r="B200" s="40" t="s">
        <v>122</v>
      </c>
      <c r="C200" s="40" t="s">
        <v>10</v>
      </c>
      <c r="D200" s="41">
        <v>2021</v>
      </c>
      <c r="E200" s="41">
        <v>2021</v>
      </c>
      <c r="F200" s="41">
        <v>2021</v>
      </c>
      <c r="G200" s="49">
        <f>SUM(H200:I200)</f>
        <v>1800</v>
      </c>
      <c r="H200" s="49"/>
      <c r="I200" s="49">
        <v>1800</v>
      </c>
    </row>
  </sheetData>
  <mergeCells count="204">
    <mergeCell ref="D198:D199"/>
    <mergeCell ref="E198:E199"/>
    <mergeCell ref="A44:A47"/>
    <mergeCell ref="B44:B47"/>
    <mergeCell ref="E98:E99"/>
    <mergeCell ref="D104:D105"/>
    <mergeCell ref="B84:B88"/>
    <mergeCell ref="C44:C47"/>
    <mergeCell ref="A198:A199"/>
    <mergeCell ref="B198:B199"/>
    <mergeCell ref="C198:C199"/>
    <mergeCell ref="D44:D47"/>
    <mergeCell ref="E170:E174"/>
    <mergeCell ref="C66:C67"/>
    <mergeCell ref="D66:D67"/>
    <mergeCell ref="A114:A117"/>
    <mergeCell ref="B114:B117"/>
    <mergeCell ref="D96:D97"/>
    <mergeCell ref="A79:A83"/>
    <mergeCell ref="B79:B83"/>
    <mergeCell ref="C79:C83"/>
    <mergeCell ref="E84:E88"/>
    <mergeCell ref="D79:D83"/>
    <mergeCell ref="D84:D88"/>
    <mergeCell ref="A72:A73"/>
    <mergeCell ref="D72:D73"/>
    <mergeCell ref="A77:A78"/>
    <mergeCell ref="B77:B78"/>
    <mergeCell ref="A74:A76"/>
    <mergeCell ref="B74:B76"/>
    <mergeCell ref="D77:D78"/>
    <mergeCell ref="E77:E78"/>
    <mergeCell ref="A84:A88"/>
    <mergeCell ref="C84:C88"/>
    <mergeCell ref="C111:C113"/>
    <mergeCell ref="C106:C107"/>
    <mergeCell ref="D106:D107"/>
    <mergeCell ref="E106:E107"/>
    <mergeCell ref="E72:E73"/>
    <mergeCell ref="E79:E83"/>
    <mergeCell ref="I96:I97"/>
    <mergeCell ref="G94:G95"/>
    <mergeCell ref="H94:H95"/>
    <mergeCell ref="I94:I95"/>
    <mergeCell ref="G96:G97"/>
    <mergeCell ref="H96:H97"/>
    <mergeCell ref="G106:G107"/>
    <mergeCell ref="I106:I107"/>
    <mergeCell ref="H106:H107"/>
    <mergeCell ref="G104:G105"/>
    <mergeCell ref="E104:E105"/>
    <mergeCell ref="C77:C78"/>
    <mergeCell ref="C74:C76"/>
    <mergeCell ref="D74:D76"/>
    <mergeCell ref="E74:E76"/>
    <mergeCell ref="A89:E93"/>
    <mergeCell ref="B72:B73"/>
    <mergeCell ref="C72:C73"/>
    <mergeCell ref="F94:F95"/>
    <mergeCell ref="F96:F97"/>
    <mergeCell ref="C96:C97"/>
    <mergeCell ref="C94:C95"/>
    <mergeCell ref="D94:D95"/>
    <mergeCell ref="E94:E95"/>
    <mergeCell ref="E96:E97"/>
    <mergeCell ref="B96:B97"/>
    <mergeCell ref="A94:A95"/>
    <mergeCell ref="I98:I99"/>
    <mergeCell ref="H98:H99"/>
    <mergeCell ref="G98:G99"/>
    <mergeCell ref="F106:F107"/>
    <mergeCell ref="B106:B107"/>
    <mergeCell ref="C100:C103"/>
    <mergeCell ref="D100:D103"/>
    <mergeCell ref="E100:E103"/>
    <mergeCell ref="D98:D99"/>
    <mergeCell ref="H104:H105"/>
    <mergeCell ref="I104:I105"/>
    <mergeCell ref="F104:F105"/>
    <mergeCell ref="B104:B105"/>
    <mergeCell ref="C104:C105"/>
    <mergeCell ref="B98:B99"/>
    <mergeCell ref="F98:F99"/>
    <mergeCell ref="C98:C99"/>
    <mergeCell ref="E7:I7"/>
    <mergeCell ref="G13:I14"/>
    <mergeCell ref="D14:D15"/>
    <mergeCell ref="E14:E15"/>
    <mergeCell ref="A8:I8"/>
    <mergeCell ref="A9:I9"/>
    <mergeCell ref="A10:I10"/>
    <mergeCell ref="A11:I11"/>
    <mergeCell ref="A22:E26"/>
    <mergeCell ref="B13:B15"/>
    <mergeCell ref="C13:C15"/>
    <mergeCell ref="D13:E13"/>
    <mergeCell ref="A16:A21"/>
    <mergeCell ref="B16:B21"/>
    <mergeCell ref="C16:C21"/>
    <mergeCell ref="D16:D21"/>
    <mergeCell ref="E16:E21"/>
    <mergeCell ref="F13:F15"/>
    <mergeCell ref="A13:A15"/>
    <mergeCell ref="A27:E31"/>
    <mergeCell ref="B53:B57"/>
    <mergeCell ref="C53:C57"/>
    <mergeCell ref="D53:D57"/>
    <mergeCell ref="E53:E57"/>
    <mergeCell ref="A66:A67"/>
    <mergeCell ref="B66:B67"/>
    <mergeCell ref="A58:E62"/>
    <mergeCell ref="E66:E67"/>
    <mergeCell ref="E44:E47"/>
    <mergeCell ref="B48:B52"/>
    <mergeCell ref="C48:C52"/>
    <mergeCell ref="D48:D52"/>
    <mergeCell ref="E48:E52"/>
    <mergeCell ref="A48:A52"/>
    <mergeCell ref="A53:A57"/>
    <mergeCell ref="B125:B127"/>
    <mergeCell ref="C125:C127"/>
    <mergeCell ref="D125:D127"/>
    <mergeCell ref="A170:A174"/>
    <mergeCell ref="B170:B174"/>
    <mergeCell ref="A165:E169"/>
    <mergeCell ref="A178:A179"/>
    <mergeCell ref="B178:B179"/>
    <mergeCell ref="C178:C179"/>
    <mergeCell ref="D178:D179"/>
    <mergeCell ref="A131:E131"/>
    <mergeCell ref="A125:A127"/>
    <mergeCell ref="C149:C151"/>
    <mergeCell ref="D149:D151"/>
    <mergeCell ref="E178:E179"/>
    <mergeCell ref="A133:E134"/>
    <mergeCell ref="E125:E127"/>
    <mergeCell ref="A128:E129"/>
    <mergeCell ref="A137:A139"/>
    <mergeCell ref="B137:B139"/>
    <mergeCell ref="C137:C139"/>
    <mergeCell ref="A146:A148"/>
    <mergeCell ref="B146:B148"/>
    <mergeCell ref="C146:C148"/>
    <mergeCell ref="A122:A124"/>
    <mergeCell ref="B122:B124"/>
    <mergeCell ref="C122:C124"/>
    <mergeCell ref="B118:B120"/>
    <mergeCell ref="C118:C120"/>
    <mergeCell ref="B94:B95"/>
    <mergeCell ref="E111:E113"/>
    <mergeCell ref="A100:A103"/>
    <mergeCell ref="D118:D120"/>
    <mergeCell ref="E118:E120"/>
    <mergeCell ref="A118:A120"/>
    <mergeCell ref="A111:A113"/>
    <mergeCell ref="D114:D117"/>
    <mergeCell ref="E114:E117"/>
    <mergeCell ref="D111:D113"/>
    <mergeCell ref="B111:B113"/>
    <mergeCell ref="C114:C117"/>
    <mergeCell ref="A106:A107"/>
    <mergeCell ref="A104:A105"/>
    <mergeCell ref="B100:B103"/>
    <mergeCell ref="A98:A99"/>
    <mergeCell ref="A96:A97"/>
    <mergeCell ref="D122:D124"/>
    <mergeCell ref="E122:E124"/>
    <mergeCell ref="D146:D148"/>
    <mergeCell ref="E146:E148"/>
    <mergeCell ref="D137:D139"/>
    <mergeCell ref="E137:E139"/>
    <mergeCell ref="E143:E145"/>
    <mergeCell ref="D140:D142"/>
    <mergeCell ref="E140:E142"/>
    <mergeCell ref="A143:A145"/>
    <mergeCell ref="B143:B145"/>
    <mergeCell ref="C143:C145"/>
    <mergeCell ref="D143:D145"/>
    <mergeCell ref="A140:A142"/>
    <mergeCell ref="B140:B142"/>
    <mergeCell ref="C140:C142"/>
    <mergeCell ref="A192:E196"/>
    <mergeCell ref="E149:E151"/>
    <mergeCell ref="A149:A151"/>
    <mergeCell ref="B149:B151"/>
    <mergeCell ref="C170:C174"/>
    <mergeCell ref="D170:D174"/>
    <mergeCell ref="A180:E183"/>
    <mergeCell ref="A184:A187"/>
    <mergeCell ref="B184:B187"/>
    <mergeCell ref="C184:C187"/>
    <mergeCell ref="D184:D187"/>
    <mergeCell ref="E184:E187"/>
    <mergeCell ref="A152:E156"/>
    <mergeCell ref="A157:A160"/>
    <mergeCell ref="B157:B160"/>
    <mergeCell ref="C157:C160"/>
    <mergeCell ref="D157:D160"/>
    <mergeCell ref="E157:E160"/>
    <mergeCell ref="A161:A164"/>
    <mergeCell ref="B161:B164"/>
    <mergeCell ref="C161:C164"/>
    <mergeCell ref="D161:D164"/>
    <mergeCell ref="E161:E164"/>
  </mergeCells>
  <pageMargins left="0.9055118110236221" right="0.51181102362204722" top="0.74803149606299213" bottom="0.74803149606299213" header="0.31496062992125984" footer="0.31496062992125984"/>
  <pageSetup paperSize="9" scale="80" fitToHeight="0" orientation="portrait" r:id="rId1"/>
  <rowBreaks count="2" manualBreakCount="2">
    <brk id="99" max="8" man="1"/>
    <brk id="142"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Лист1</vt:lpstr>
      <vt:lpstr>Лист2</vt:lpstr>
      <vt:lpstr>Лист3</vt:lpstr>
      <vt:lpstr>Лист1!Область_печати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Пользователь Windows</cp:lastModifiedBy>
  <cp:lastPrinted>2019-05-23T12:18:28Z</cp:lastPrinted>
  <dcterms:created xsi:type="dcterms:W3CDTF">2018-02-02T07:27:25Z</dcterms:created>
  <dcterms:modified xsi:type="dcterms:W3CDTF">2019-06-04T07:59:40Z</dcterms:modified>
</cp:coreProperties>
</file>