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21840" windowHeight="12225"/>
  </bookViews>
  <sheets>
    <sheet name="Лист1" sheetId="1" r:id="rId1"/>
    <sheet name="Лист2" sheetId="2" r:id="rId2"/>
    <sheet name="Лист3" sheetId="3" r:id="rId3"/>
  </sheets>
  <definedNames>
    <definedName name="_xlnm.Print_Area" localSheetId="0">Лист1!$A$1:$L$282</definedName>
  </definedNames>
  <calcPr calcId="144525"/>
</workbook>
</file>

<file path=xl/calcChain.xml><?xml version="1.0" encoding="utf-8"?>
<calcChain xmlns="http://schemas.openxmlformats.org/spreadsheetml/2006/main">
  <c r="J36" i="1" l="1"/>
  <c r="J92" i="1" l="1"/>
  <c r="J91" i="1"/>
  <c r="J38" i="1"/>
  <c r="J37" i="1"/>
  <c r="G71" i="1"/>
  <c r="G70" i="1"/>
  <c r="G107" i="1"/>
  <c r="G106" i="1"/>
  <c r="G69" i="1"/>
  <c r="G68" i="1"/>
  <c r="G67" i="1"/>
  <c r="G66" i="1"/>
  <c r="G65" i="1"/>
  <c r="G64" i="1"/>
  <c r="G63" i="1"/>
  <c r="G62" i="1"/>
  <c r="G61" i="1"/>
  <c r="G59" i="1"/>
  <c r="G58" i="1"/>
  <c r="G57" i="1"/>
  <c r="G56" i="1"/>
  <c r="J135" i="1" l="1"/>
  <c r="G112" i="1" l="1"/>
  <c r="G105" i="1" l="1"/>
  <c r="G104" i="1"/>
  <c r="J90" i="1"/>
  <c r="J137" i="1" l="1"/>
  <c r="J136" i="1"/>
  <c r="G172" i="1"/>
  <c r="G281" i="1"/>
  <c r="G267" i="1"/>
  <c r="G55" i="1" l="1"/>
  <c r="G136" i="1" l="1"/>
  <c r="G177" i="1"/>
  <c r="G176" i="1"/>
  <c r="G175" i="1"/>
  <c r="G154" i="1"/>
  <c r="J31" i="1"/>
  <c r="J23" i="1" s="1"/>
  <c r="G23" i="1" s="1"/>
  <c r="G91" i="1"/>
  <c r="G120" i="1"/>
  <c r="G113" i="1"/>
  <c r="G38" i="1"/>
  <c r="G77" i="1"/>
  <c r="G84" i="1"/>
  <c r="G174" i="1"/>
  <c r="G37" i="1" l="1"/>
  <c r="J280" i="1"/>
  <c r="G280" i="1" s="1"/>
  <c r="J170" i="1"/>
  <c r="J151" i="1"/>
  <c r="J127" i="1"/>
  <c r="J82" i="1"/>
  <c r="J75" i="1"/>
  <c r="J52" i="1"/>
  <c r="J134" i="1" l="1"/>
  <c r="G134" i="1" s="1"/>
  <c r="J35" i="1"/>
  <c r="G170" i="1"/>
  <c r="G169" i="1"/>
  <c r="G45" i="1"/>
  <c r="I235" i="1"/>
  <c r="I229" i="1" s="1"/>
  <c r="G268" i="1"/>
  <c r="G266" i="1"/>
  <c r="G220" i="1"/>
  <c r="G219" i="1"/>
  <c r="G99" i="1"/>
  <c r="G94" i="1"/>
  <c r="G49" i="1"/>
  <c r="G50" i="1"/>
  <c r="J275" i="1"/>
  <c r="G275" i="1" s="1"/>
  <c r="J269" i="1"/>
  <c r="G269" i="1" s="1"/>
  <c r="J258" i="1"/>
  <c r="J252" i="1" s="1"/>
  <c r="J263" i="1"/>
  <c r="G263" i="1" s="1"/>
  <c r="J262" i="1"/>
  <c r="J256" i="1" s="1"/>
  <c r="J259" i="1"/>
  <c r="G259" i="1" s="1"/>
  <c r="J242" i="1"/>
  <c r="G242" i="1" s="1"/>
  <c r="J241" i="1"/>
  <c r="G241" i="1" s="1"/>
  <c r="J234" i="1"/>
  <c r="J228" i="1"/>
  <c r="J218" i="1"/>
  <c r="J211" i="1" s="1"/>
  <c r="J212" i="1"/>
  <c r="J210" i="1"/>
  <c r="J203" i="1" s="1"/>
  <c r="J209" i="1"/>
  <c r="J202" i="1" s="1"/>
  <c r="J205" i="1"/>
  <c r="J184" i="1"/>
  <c r="J183" i="1"/>
  <c r="J181" i="1"/>
  <c r="J178" i="1"/>
  <c r="G178" i="1" s="1"/>
  <c r="J155" i="1"/>
  <c r="G155" i="1" s="1"/>
  <c r="J150" i="1"/>
  <c r="J133" i="1" s="1"/>
  <c r="G133" i="1" s="1"/>
  <c r="J149" i="1"/>
  <c r="G149" i="1" s="1"/>
  <c r="G137" i="1"/>
  <c r="J131" i="1"/>
  <c r="G131" i="1" s="1"/>
  <c r="J126" i="1"/>
  <c r="J122" i="1" s="1"/>
  <c r="G122" i="1" s="1"/>
  <c r="J123" i="1"/>
  <c r="G123" i="1" s="1"/>
  <c r="J110" i="1"/>
  <c r="G110" i="1" s="1"/>
  <c r="J103" i="1"/>
  <c r="G103" i="1" s="1"/>
  <c r="J102" i="1"/>
  <c r="G102" i="1" s="1"/>
  <c r="J101" i="1"/>
  <c r="J100" i="1"/>
  <c r="G100" i="1" s="1"/>
  <c r="G92" i="1"/>
  <c r="G90" i="1"/>
  <c r="J89" i="1"/>
  <c r="G89" i="1" s="1"/>
  <c r="J87" i="1"/>
  <c r="G87" i="1" s="1"/>
  <c r="J86" i="1"/>
  <c r="G86" i="1" s="1"/>
  <c r="J81" i="1"/>
  <c r="J34" i="1" s="1"/>
  <c r="J51" i="1"/>
  <c r="J33" i="1" s="1"/>
  <c r="G36" i="1"/>
  <c r="J32" i="1"/>
  <c r="G32" i="1" s="1"/>
  <c r="I212" i="1"/>
  <c r="I205" i="1" s="1"/>
  <c r="G54" i="1"/>
  <c r="G53" i="1"/>
  <c r="G52" i="1"/>
  <c r="I258" i="1"/>
  <c r="I252" i="1" s="1"/>
  <c r="I257" i="1"/>
  <c r="I251" i="1" s="1"/>
  <c r="I256" i="1"/>
  <c r="I250" i="1" s="1"/>
  <c r="G274" i="1"/>
  <c r="G279" i="1"/>
  <c r="G282" i="1"/>
  <c r="G127" i="1"/>
  <c r="G173" i="1"/>
  <c r="G171" i="1"/>
  <c r="G121" i="1"/>
  <c r="G114" i="1"/>
  <c r="G85" i="1"/>
  <c r="G78" i="1"/>
  <c r="G153" i="1"/>
  <c r="G148" i="1"/>
  <c r="I234" i="1"/>
  <c r="I183" i="1"/>
  <c r="I184" i="1"/>
  <c r="I211" i="1"/>
  <c r="I204" i="1" s="1"/>
  <c r="I228" i="1"/>
  <c r="I210" i="1"/>
  <c r="I203" i="1" s="1"/>
  <c r="I209" i="1"/>
  <c r="I202" i="1" s="1"/>
  <c r="G240" i="1"/>
  <c r="G239" i="1"/>
  <c r="G119" i="1"/>
  <c r="G118" i="1"/>
  <c r="G117" i="1"/>
  <c r="G116" i="1"/>
  <c r="G115" i="1"/>
  <c r="G111" i="1"/>
  <c r="G109" i="1"/>
  <c r="G108" i="1"/>
  <c r="G76" i="1"/>
  <c r="G83" i="1"/>
  <c r="G156" i="1"/>
  <c r="G199" i="1"/>
  <c r="G197" i="1"/>
  <c r="G196" i="1"/>
  <c r="G194" i="1"/>
  <c r="G193" i="1"/>
  <c r="G191" i="1"/>
  <c r="G190" i="1"/>
  <c r="G188" i="1"/>
  <c r="G187" i="1"/>
  <c r="I181" i="1"/>
  <c r="G166" i="1"/>
  <c r="G46" i="1"/>
  <c r="G96" i="1"/>
  <c r="G165" i="1"/>
  <c r="G158" i="1"/>
  <c r="G157" i="1"/>
  <c r="G163" i="1"/>
  <c r="G162" i="1"/>
  <c r="G146" i="1"/>
  <c r="G144" i="1"/>
  <c r="G152" i="1"/>
  <c r="G142" i="1"/>
  <c r="G140" i="1"/>
  <c r="G138" i="1"/>
  <c r="G98" i="1"/>
  <c r="G95" i="1"/>
  <c r="G93" i="1"/>
  <c r="G186" i="1"/>
  <c r="G185" i="1"/>
  <c r="G82" i="1"/>
  <c r="G80" i="1"/>
  <c r="G79" i="1"/>
  <c r="G75" i="1"/>
  <c r="G73" i="1"/>
  <c r="G72" i="1"/>
  <c r="G48" i="1"/>
  <c r="G47" i="1"/>
  <c r="G44" i="1"/>
  <c r="G217" i="1"/>
  <c r="G216" i="1"/>
  <c r="G182" i="1"/>
  <c r="G43" i="1"/>
  <c r="G42" i="1"/>
  <c r="G41" i="1"/>
  <c r="G40" i="1"/>
  <c r="G39" i="1"/>
  <c r="G147" i="1"/>
  <c r="G145" i="1"/>
  <c r="G143" i="1"/>
  <c r="G141" i="1"/>
  <c r="G139" i="1"/>
  <c r="J28" i="1" l="1"/>
  <c r="G205" i="1"/>
  <c r="G203" i="1"/>
  <c r="G35" i="1"/>
  <c r="J30" i="1"/>
  <c r="J22" i="1" s="1"/>
  <c r="G135" i="1"/>
  <c r="G183" i="1"/>
  <c r="G151" i="1"/>
  <c r="G228" i="1"/>
  <c r="G150" i="1"/>
  <c r="J235" i="1"/>
  <c r="J229" i="1" s="1"/>
  <c r="G229" i="1" s="1"/>
  <c r="G218" i="1"/>
  <c r="J88" i="1"/>
  <c r="G88" i="1" s="1"/>
  <c r="G265" i="1"/>
  <c r="G184" i="1"/>
  <c r="G212" i="1"/>
  <c r="J257" i="1"/>
  <c r="J204" i="1"/>
  <c r="G204" i="1" s="1"/>
  <c r="G211" i="1"/>
  <c r="I26" i="1"/>
  <c r="I18" i="1" s="1"/>
  <c r="I25" i="1"/>
  <c r="J25" i="1"/>
  <c r="J17" i="1" s="1"/>
  <c r="G51" i="1"/>
  <c r="G101" i="1"/>
  <c r="J253" i="1"/>
  <c r="G210" i="1"/>
  <c r="G234" i="1"/>
  <c r="J270" i="1"/>
  <c r="G270" i="1" s="1"/>
  <c r="J250" i="1"/>
  <c r="G250" i="1" s="1"/>
  <c r="G256" i="1"/>
  <c r="I27" i="1"/>
  <c r="G202" i="1"/>
  <c r="G252" i="1"/>
  <c r="I28" i="1"/>
  <c r="G34" i="1"/>
  <c r="G33" i="1"/>
  <c r="G81" i="1"/>
  <c r="G181" i="1"/>
  <c r="G258" i="1"/>
  <c r="G126" i="1"/>
  <c r="G209" i="1"/>
  <c r="G262" i="1"/>
  <c r="J132" i="1"/>
  <c r="G132" i="1" s="1"/>
  <c r="G253" i="1" l="1"/>
  <c r="J29" i="1"/>
  <c r="J21" i="1" s="1"/>
  <c r="G235" i="1"/>
  <c r="G30" i="1"/>
  <c r="G22" i="1"/>
  <c r="G25" i="1"/>
  <c r="G257" i="1"/>
  <c r="J251" i="1"/>
  <c r="I17" i="1"/>
  <c r="G17" i="1" s="1"/>
  <c r="J20" i="1"/>
  <c r="I20" i="1"/>
  <c r="J26" i="1"/>
  <c r="G31" i="1"/>
  <c r="I19" i="1"/>
  <c r="I24" i="1" l="1"/>
  <c r="G21" i="1"/>
  <c r="G29" i="1"/>
  <c r="G251" i="1"/>
  <c r="J27" i="1"/>
  <c r="G20" i="1"/>
  <c r="G28" i="1"/>
  <c r="J18" i="1"/>
  <c r="G26" i="1"/>
  <c r="J19" i="1" l="1"/>
  <c r="G27" i="1"/>
  <c r="G18" i="1"/>
  <c r="G19" i="1" l="1"/>
  <c r="G24" i="1" s="1"/>
  <c r="J24" i="1"/>
</calcChain>
</file>

<file path=xl/sharedStrings.xml><?xml version="1.0" encoding="utf-8"?>
<sst xmlns="http://schemas.openxmlformats.org/spreadsheetml/2006/main" count="370" uniqueCount="234">
  <si>
    <t>Наименование муниципальной программы, основные мероприятия</t>
  </si>
  <si>
    <t>Ответственный исполнитель</t>
  </si>
  <si>
    <t>Срок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</si>
  <si>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</si>
  <si>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</si>
  <si>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</si>
  <si>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</si>
  <si>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</si>
  <si>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</si>
  <si>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</si>
  <si>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</si>
  <si>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</si>
  <si>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</si>
  <si>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</si>
  <si>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</si>
  <si>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</si>
  <si>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</si>
  <si>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</si>
  <si>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</si>
  <si>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</si>
  <si>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</si>
  <si>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</si>
  <si>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Ремонт автомобильной дороги г. Приморск, ул. Береговая  до д. №50  (км  0+650 -  км 1+099),   Выборгский район Ленинградской области</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</si>
  <si>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</si>
  <si>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</si>
  <si>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</si>
  <si>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</si>
  <si>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</si>
  <si>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</si>
  <si>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</si>
  <si>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</si>
  <si>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</si>
  <si>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территории  многоквартирных домов по адресу: п. Рябово, д. 1,3,4,5</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</si>
  <si>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</si>
  <si>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</si>
  <si>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</si>
  <si>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</si>
  <si>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</si>
  <si>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Приобретение указателей с названиями улиц</t>
  </si>
  <si>
    <t>№ п/п</t>
  </si>
  <si>
    <t>ПЛАН</t>
  </si>
  <si>
    <t>реализации муниципальной программы</t>
  </si>
  <si>
    <t>"РАЗВИТИЕ АВТОМОБИЛЬНЫХ ДОРОГ НА ТЕРРИТОРИИ МО "ПРИМОРСКОЕ</t>
  </si>
  <si>
    <t>3.1</t>
  </si>
  <si>
    <t>2.1</t>
  </si>
  <si>
    <t>2.2</t>
  </si>
  <si>
    <t>2.3</t>
  </si>
  <si>
    <t>2.4</t>
  </si>
  <si>
    <t>2.6</t>
  </si>
  <si>
    <t>2.7</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</si>
  <si>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</si>
  <si>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</si>
  <si>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</si>
  <si>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</si>
  <si>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Восстановление системы водоотвода вдоль автомобильной дороги ул. Железнодорожная с расчисткой от растительности</t>
  </si>
  <si>
    <t>1.3</t>
  </si>
  <si>
    <t>1.4</t>
  </si>
  <si>
    <t>1.5</t>
  </si>
  <si>
    <t>1.6</t>
  </si>
  <si>
    <t>1.7</t>
  </si>
  <si>
    <t>1.8</t>
  </si>
  <si>
    <t>1.9</t>
  </si>
  <si>
    <t>1.10</t>
  </si>
  <si>
    <t>1.11</t>
  </si>
  <si>
    <t>2.10</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</si>
  <si>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</si>
  <si>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</si>
  <si>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Ямочный ремонт дорожного покрытия автомобильных дорог на территории МО "Приморское городское поселение"</t>
  </si>
  <si>
    <t>Ремонт автомобильной дороги г. Приморск, ул. Агафонова</t>
  </si>
  <si>
    <t>1.        Основное мероприятие «Развитие автомобильных дорог»</t>
  </si>
  <si>
    <t>2.        Капитальный ремонт  и ремонт дворовых территорий многоквартирных домов, проездов к дворовым территориям многоквартирных домов</t>
  </si>
  <si>
    <t>ГОРОДСКОЕ ПОСЕЛЕНИЕ"</t>
  </si>
  <si>
    <t>Оценка объектов транспортной коммуникации (автомобильных дорог)</t>
  </si>
  <si>
    <t>Комплекс кадастровых работ по постановке на государственный кадастровый учет объектов транспортной коммуникации (автомобильных дорог)</t>
  </si>
  <si>
    <t>Ремонт проезда к многоквартирным домам по адресу: Ленинградская область, Выборгский район, пос. Ермилово, ул. Физкультурная, д. 14, 15</t>
  </si>
  <si>
    <t>2.5</t>
  </si>
  <si>
    <t>Ремонт дорожного покрытия проездов к дворовой территорий многоквартирных домов № 5,6,11  п. Рябово</t>
  </si>
  <si>
    <t>Замена водоотводных труб под автомобильной дорогой г. Приморск, ул. Вокзальная, ул. Железнодорожная</t>
  </si>
  <si>
    <t>Годы реали-зации</t>
  </si>
  <si>
    <t>5.1</t>
  </si>
  <si>
    <t>7.1</t>
  </si>
  <si>
    <t>Ямочный ремонт дорожного покрытия автомобильных дорог п. Глебычево</t>
  </si>
  <si>
    <t>6.1</t>
  </si>
  <si>
    <t>Ремонт автомобильной дороги г. Приморск, ул. Лесная до наб. Гагарина</t>
  </si>
  <si>
    <t>2.11</t>
  </si>
  <si>
    <t>2.9</t>
  </si>
  <si>
    <t xml:space="preserve">   </t>
  </si>
  <si>
    <t>5.   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</si>
  <si>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8.1</t>
  </si>
  <si>
    <t>2.12</t>
  </si>
  <si>
    <t>6.2</t>
  </si>
  <si>
    <t>6.3</t>
  </si>
  <si>
    <t>6.4</t>
  </si>
  <si>
    <t>6.5</t>
  </si>
  <si>
    <t>6.6</t>
  </si>
  <si>
    <t>6.7</t>
  </si>
  <si>
    <t>8.1.1</t>
  </si>
  <si>
    <t>8.1.2</t>
  </si>
  <si>
    <t>Ремонт проездов к дворовой территории по адресу: г. Приморск, наб. Лебедева д. 8</t>
  </si>
  <si>
    <t>Ремонт дорожного покрытия проездов к  многоквартирным домам  № 1, 2, 3, 4, 5, 6, 7, 8, 9  п. Глебычево, ул. Офицерская</t>
  </si>
  <si>
    <t>Паспортизация муниципальных дорог в границах населенных пунктов</t>
  </si>
  <si>
    <t>Ремонт автомобильной дороги г. Приморск,  ул. Пляжная  (км  0+225 – км 0+675) Выборгский район Ленинградской области</t>
  </si>
  <si>
    <t>7.1.1</t>
  </si>
  <si>
    <t>8.1.4</t>
  </si>
  <si>
    <t xml:space="preserve">      1. Ремонт автомобильных дорог</t>
  </si>
  <si>
    <t>10.1</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</si>
  <si>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</si>
  <si>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Реализация мероприятий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транспортной системы Ленинградской области»</t>
  </si>
  <si>
    <t>9.1</t>
  </si>
  <si>
    <t>Оказание услуг по срочному вывозу снежных масс и расчистке снежных заносов на автомобильных дорогах общего пользования местного значения, проездов к дворовым территориям</t>
  </si>
  <si>
    <t>Комплекс кадастровых работ по постановке на государственный кадастровый учет земельных участков под объектами транспортной коммуникации (автомобильными дорогами)</t>
  </si>
  <si>
    <t xml:space="preserve">Ремонт автомобильной дороги по адресу: Ленинградская область, Выборгский район, 
г. Приморск, ул. Береговая (км 1+100-км 1+750)
</t>
  </si>
  <si>
    <t>1.12</t>
  </si>
  <si>
    <t>Ремонт дорожного покрытия проездов к дворовой территорий многоквартирных домов п. Ермилово, ул. Физкультурная  д. 1, 2, 3</t>
  </si>
  <si>
    <t>Ремонт участка автомобильной дороги по ул. Железнодорожная (после ж/д переезда +1 км) в г. Приморск Выборгского района Ленинградской области</t>
  </si>
  <si>
    <t>6.   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</si>
  <si>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Восстановление системы водоотвода вдоль автомобильных  дорог местного значения г. Приморск, п. Озерки</t>
  </si>
  <si>
    <t>Ремонт автомобильной дороги п. Ермилово, Заречный переулок</t>
  </si>
  <si>
    <t>1.15</t>
  </si>
  <si>
    <t>2.8</t>
  </si>
  <si>
    <t>8.1.5</t>
  </si>
  <si>
    <t>Уборка дорог г. Приморск, п. Ермилово, п. Красная Долина, п. Рябово, п. Камышовка, д. Александровка, п. Заречье, п. Краснофлотское, п. Озерки, п. Глебычево, п. Прибылово, п. Ключевое, п. Вязы, п. Малышево, п. Балтийское, п. Мамонтовка, п. Мысовое, п. Пионерское, п. Лужки</t>
  </si>
  <si>
    <t>Контроль приемочных, периодических и контрольных испытаний материалов, операционный и лабораторный контроль дорожных работ</t>
  </si>
  <si>
    <t>3.  Подготовка и утверждение документов территориального планирования поселений</t>
  </si>
  <si>
    <t>4.        Содержание автомобильных дорог</t>
  </si>
  <si>
    <t>7.   Мероприятия по капитальному ремонту и ремонту автомобильных дорог общего пользования местного значения</t>
  </si>
  <si>
    <t>7.1.2</t>
  </si>
  <si>
    <t>7.1.3</t>
  </si>
  <si>
    <t>7.1.4</t>
  </si>
  <si>
    <t>7.1.5</t>
  </si>
  <si>
    <t>8.   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t>
  </si>
  <si>
    <t>8.1.7</t>
  </si>
  <si>
    <t>9.   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</si>
  <si>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10.   Мероприятия областного закона от 28 декабря 2018 г.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</si>
  <si>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10.1.1</t>
  </si>
  <si>
    <t>4.1</t>
  </si>
  <si>
    <t>4.2</t>
  </si>
  <si>
    <t>4.3</t>
  </si>
  <si>
    <t>4.4</t>
  </si>
  <si>
    <t>4.5</t>
  </si>
  <si>
    <t>4.6</t>
  </si>
  <si>
    <t>4.7</t>
  </si>
  <si>
    <t>4.8</t>
  </si>
  <si>
    <t>4.9</t>
  </si>
  <si>
    <t>4.10</t>
  </si>
  <si>
    <t>4.11</t>
  </si>
  <si>
    <t>4.12</t>
  </si>
  <si>
    <t>4.13</t>
  </si>
  <si>
    <t>4.14</t>
  </si>
  <si>
    <t>Ремонт проезда к дворовой территорий по адресу: г.Приморск, Выборгское шоссе д. 3, наб. Лебедева д. 1;1а;1б;2</t>
  </si>
  <si>
    <t>Профилирование и подсыпка участков грунтовых автомобильных дорог пос. Мамонтовка; пос. Малышево; пос. Балтийское, пос. Озерки</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</si>
  <si>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</si>
  <si>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9.1.1</t>
  </si>
  <si>
    <t>9.1.2</t>
  </si>
  <si>
    <t>9.1.3</t>
  </si>
  <si>
    <t>9.1.4</t>
  </si>
  <si>
    <t>9.1.5</t>
  </si>
  <si>
    <t>8.1.3</t>
  </si>
  <si>
    <t>8.1.6</t>
  </si>
  <si>
    <t>Ремонт  автомобильной дороги по адресу: Ленинградская область, Выборгский район, г. Приморск, проезд к музею (кирхе)</t>
  </si>
  <si>
    <t>7.1.6</t>
  </si>
  <si>
    <t>Ремонт  автомобильной дороги к Краснодолинской СОШ  по адресу: Ленинградская область, Выборгский район, пос. Красная Долина,  Центральное шоссе д.8</t>
  </si>
  <si>
    <t>федеральный бюджет</t>
  </si>
  <si>
    <t>Содержание автомобильных дорог местного значения (ямочный ремонт дорожного покрытия, ремонт водоотводных систем с заменой труб под автомобильными дорогами, уборка мусора по обочинам дорог, уборка дорожного полотна в летнее и зимнее время) позволит привести автомобильные дороги в нормативное техническое состояние.</t>
  </si>
  <si>
    <t>Выполнение работ по ремонту дворовых территорий, проездов к дворовым территориям позволит обеспечить необходимый уровень комфорта и благоустройства дворовых территорий и проездов к ним</t>
  </si>
  <si>
    <t>Доля автомобильных дорог общего пользования местного значения, соответствующих нормативным требованиям к транспортно-эксплуатационным показателям, составит 25%</t>
  </si>
  <si>
    <t>Ремонт автомобильной дороги по адресу: Ленинградская область, Выборгский район,  г. Приморск,  ул. Карасевская</t>
  </si>
  <si>
    <t>Ремонт автомобильной дороги  по адресу: Ленинградская область, Выборгский район, дер. Камышовка, ул. Озерная (км 0+000-км 0+390) и разворотного кольца у магазина</t>
  </si>
  <si>
    <t>Выполнение работ по ремонту, профилированию и подсыпке  автомобильных дорог, позволит восстановить  работоспособность дорожного покрытия  автомобильных дорог</t>
  </si>
  <si>
    <t>Содержание автомобильных дорог местного значения (ямочный ремонт дорожного покрытия, ремонт водоотводных систем с заменой труб под автомобильными дорогами, уборка мусора по обочинам дорог, уборка дорожного полотна в летнее и зимнее время) позволит привести автомобильные дороги в нормативное техническое состояние</t>
  </si>
  <si>
    <t>1.13</t>
  </si>
  <si>
    <t>1.14</t>
  </si>
  <si>
    <r>
      <t xml:space="preserve">Ремонт автомобильной дороги г. Приморск, ул. Береговая  (км 0+000- </t>
    </r>
    <r>
      <rPr>
        <b/>
        <sz val="9"/>
        <color theme="1"/>
        <rFont val="Times New Roman"/>
        <family val="1"/>
        <charset val="204"/>
      </rPr>
      <t>км 0+650</t>
    </r>
    <r>
      <rPr>
        <sz val="9"/>
        <color theme="1"/>
        <rFont val="Times New Roman"/>
        <family val="1"/>
        <charset val="204"/>
      </rPr>
      <t>)   Выборгский район Ленинградской области</t>
    </r>
  </si>
  <si>
    <t xml:space="preserve">Ремонт участка автомобильной дороги по адресу:  Ленинградская область, Выборгский район, п. Ермилово, ул. Школьная (км 0+000 - км 0+454) </t>
  </si>
  <si>
    <t>Налог на имущество</t>
  </si>
  <si>
    <t>4.15</t>
  </si>
  <si>
    <t>Профилирование и подсыпка участков грунтовых автомобильных дорог  пос. Малышево; пос. Прибылово</t>
  </si>
  <si>
    <t>10.1.2</t>
  </si>
  <si>
    <t>10.1.3</t>
  </si>
  <si>
    <t>Профилирование и подсыпка участков грунтовых автомобильных дорог  поселения</t>
  </si>
  <si>
    <t>Ремонт проезда к дворовой территории к многоквартирному дому по адресу:  г. Приморск. Наб. Лебедева, д. 21</t>
  </si>
  <si>
    <t>Ремонт проезда к дворовой территории к многоквартирному дому по адресу:  г. Приморск, ул. Комсомольская , д.3</t>
  </si>
  <si>
    <t>прочие источники</t>
  </si>
  <si>
    <t>Ожидаемые результаты реализации муниципальной программы</t>
  </si>
  <si>
    <t>Прирост протяженности (площадей) автомобильных дорог местного значения, соответствующих нормативным требованиям к транспортно-эксплуатационным показателям, введенных в эксплуатацию после работ по ремонту и профилированию –                                24 555 м2</t>
  </si>
  <si>
    <t>Ремонт проезда  дворовой территории МКД по адресу: г. Приморск, наб. Лебедева  д. 1-б, д. 20 (от наб. Лебедева до торговой площади)</t>
  </si>
  <si>
    <t xml:space="preserve">к муниципальной программе «Развитие </t>
  </si>
  <si>
    <t xml:space="preserve">автомобильных дорог на территории </t>
  </si>
  <si>
    <t>МО «Приморское городское поселение»</t>
  </si>
  <si>
    <t>7.1.7</t>
  </si>
  <si>
    <t>8.1.8</t>
  </si>
  <si>
    <t>9.1.6</t>
  </si>
  <si>
    <t>10.1.4</t>
  </si>
  <si>
    <t>Ремонт автомобильной дороги по адресу: г. Приморск,  пер. Выборгский (км 0+000 - км 0+502)</t>
  </si>
  <si>
    <t>Ремонт автомобильной дороги по адресу: Ленинградская область, Выборгский район, г. Приморск, пер. Нагорный</t>
  </si>
  <si>
    <t>8.1.9</t>
  </si>
  <si>
    <t>Ремонт автомобильной дороги по адресу: Ленинградская область, Выборгский район,п.Ермилово, ул.Физкультурная</t>
  </si>
  <si>
    <t>8.1.10</t>
  </si>
  <si>
    <t>8.1.11</t>
  </si>
  <si>
    <t>Ремонт автомобильной дороги по адресу:  Ленинградская область, Выборгский район, пос. Красная Долина, автомобильная дорога вокруг административного здания дома культуры</t>
  </si>
  <si>
    <t>Ремонт автомобильной дороги по адресу: Ленинградская область, Выборгский район,  пос. Красная Долина, ул. Сосновая</t>
  </si>
  <si>
    <t>7.1.8</t>
  </si>
  <si>
    <t>2.13</t>
  </si>
  <si>
    <t>2.14</t>
  </si>
  <si>
    <t>Ремонт дорожного покрытия проездов к  многоквартирным домам  № 11,12,14 п. Глебычево, ул. Офицерская</t>
  </si>
  <si>
    <t>Ремонт дорожного покрытия проездов к  многоквартирному дому  № 9 п. Ермилово, ул. Школьная</t>
  </si>
  <si>
    <t>7.1.9</t>
  </si>
  <si>
    <t xml:space="preserve">Ремонт автомобильной дороги по адресу: г. Приморск,  Морской переулок </t>
  </si>
  <si>
    <t>Ремонт автомобильной дороги по адресу: г. Приморск, Спортивный пер</t>
  </si>
  <si>
    <t>Ремонт автомобильной дороги по адресу: г. Приморск,  Зеленный переулок</t>
  </si>
  <si>
    <t xml:space="preserve">Ремонт автомобильной дороги по адресу: г. Приморск,  ул. Проф. Морозова </t>
  </si>
  <si>
    <t>Ремонт проезда к дворовой территории к многоквартирным домам по адресу:  г. Приморск, наб. Лебедева, д. 2, Выборгское шоссе д. 3</t>
  </si>
  <si>
    <t>2017-2023</t>
  </si>
  <si>
    <t>Ремонт автомобильной дороги по адресу: г. Приморск, от ул. Школьной до больницы с разъездом у здании администрации</t>
  </si>
  <si>
    <t>7.1.10</t>
  </si>
  <si>
    <t>7.1.11</t>
  </si>
  <si>
    <t>Приложение №3</t>
  </si>
  <si>
    <t>1.16</t>
  </si>
  <si>
    <t>1.17</t>
  </si>
  <si>
    <t>1.18</t>
  </si>
  <si>
    <t>1.19</t>
  </si>
  <si>
    <t>1.20</t>
  </si>
  <si>
    <t>1.21</t>
  </si>
  <si>
    <t>1.22</t>
  </si>
  <si>
    <t>1.23</t>
  </si>
  <si>
    <t>1.24</t>
  </si>
  <si>
    <t>1.25</t>
  </si>
  <si>
    <t>1.26</t>
  </si>
  <si>
    <t>1.27</t>
  </si>
  <si>
    <t>1.28</t>
  </si>
  <si>
    <t>2.15</t>
  </si>
  <si>
    <t>2.16</t>
  </si>
  <si>
    <t>1.29</t>
  </si>
  <si>
    <t>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</si>
</sst>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16" x14ac:knownFonts="1">
    <font>
      <sz val="11"/>
      <color theme="1"/>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4"/>
      <name val="Times New Roman"/>
      <family val="1"/>
      <charset val="204"/>
    </font>
    <font>
      <b/>
      <sz val="12"/>
      <name val="Times New Roman"/>
      <family val="1"/>
      <charset val="204"/>
    </font>
    <font>
      <sz val="8"/>
      <name val="Times New Roman"/>
      <family val="1"/>
      <charset val="204"/>
    </font>
    <font>
      <sz val="11"/>
      <color rgb="FFFF0000"/>
      <name val="Calibri"/>
      <family val="2"/>
      <charset val="204"/>
      <scheme val="minor"/>
    </font>
    <font>
      <sz val="11"/>
      <name val="Calibri"/>
      <family val="2"/>
      <charset val="204"/>
      <scheme val="minor"/>
    </font>
    <font>
      <sz val="9"/>
      <color rgb="FFFF0000"/>
      <name val="Times New Roman"/>
      <family val="1"/>
      <charset val="204"/>
    </font>
    <font>
      <sz val="12"/>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sz val="9"/>
      <color theme="1"/>
      <name val="Calibri"/>
      <family val="2"/>
      <charset val="204"/>
      <scheme val="minor"/>
    </font>
    <font>
      <i/>
      <sz val="9"/>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5">
    <xf numFmtId="0" fontId="0" fillId="0" borderId="0" xfId="0"/>
    <xf numFmtId="164" fontId="8" fillId="0" borderId="0" xfId="0" applyNumberFormat="1" applyFont="1"/>
    <xf numFmtId="0" fontId="8" fillId="0" borderId="0" xfId="0" applyFont="1"/>
    <xf numFmtId="164" fontId="5" fillId="0" borderId="0" xfId="0" applyNumberFormat="1" applyFont="1" applyAlignment="1">
      <alignment horizontal="center" vertical="center"/>
    </xf>
    <xf numFmtId="0" fontId="8" fillId="2" borderId="0" xfId="0" applyFont="1" applyFill="1"/>
    <xf numFmtId="49" fontId="2" fillId="3" borderId="4" xfId="0" applyNumberFormat="1" applyFont="1" applyFill="1" applyBorder="1" applyAlignment="1">
      <alignment horizontal="center" vertical="top" wrapText="1"/>
    </xf>
    <xf numFmtId="0" fontId="8" fillId="3" borderId="0" xfId="0" applyFont="1" applyFill="1"/>
    <xf numFmtId="49" fontId="2" fillId="0" borderId="4" xfId="0" applyNumberFormat="1" applyFont="1" applyBorder="1" applyAlignment="1">
      <alignment horizontal="center"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Fill="1"/>
    <xf numFmtId="0" fontId="1" fillId="0" borderId="4" xfId="0" applyFont="1" applyBorder="1" applyAlignment="1">
      <alignment horizontal="center" vertical="center" wrapText="1"/>
    </xf>
    <xf numFmtId="0" fontId="7" fillId="0" borderId="0" xfId="0" applyFont="1"/>
    <xf numFmtId="164" fontId="2"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top" wrapText="1"/>
    </xf>
    <xf numFmtId="49" fontId="2" fillId="0" borderId="4" xfId="0" applyNumberFormat="1" applyFont="1" applyBorder="1" applyAlignment="1">
      <alignment horizontal="center" vertical="top" wrapText="1"/>
    </xf>
    <xf numFmtId="0" fontId="10" fillId="0" borderId="0" xfId="0" applyFont="1" applyAlignment="1"/>
    <xf numFmtId="0" fontId="11" fillId="0" borderId="0" xfId="0" applyFont="1"/>
    <xf numFmtId="165" fontId="12" fillId="0" borderId="0" xfId="0" applyNumberFormat="1" applyFont="1"/>
    <xf numFmtId="165" fontId="12"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right" vertical="center" wrapText="1"/>
    </xf>
    <xf numFmtId="0" fontId="13" fillId="0" borderId="5" xfId="0" applyFont="1" applyBorder="1" applyAlignment="1">
      <alignment horizontal="center" vertical="center" wrapText="1"/>
    </xf>
    <xf numFmtId="165" fontId="13" fillId="0" borderId="1" xfId="0" applyNumberFormat="1" applyFont="1" applyBorder="1" applyAlignment="1">
      <alignment horizontal="right" vertical="center" wrapText="1"/>
    </xf>
    <xf numFmtId="0" fontId="13" fillId="0" borderId="6" xfId="0" applyFont="1" applyBorder="1" applyAlignment="1">
      <alignment horizontal="center" vertical="center" wrapText="1"/>
    </xf>
    <xf numFmtId="165" fontId="13" fillId="0" borderId="3" xfId="0" applyNumberFormat="1" applyFont="1" applyBorder="1" applyAlignment="1">
      <alignment horizontal="right" vertical="center" wrapText="1"/>
    </xf>
    <xf numFmtId="0" fontId="13" fillId="0" borderId="1" xfId="0" applyFont="1" applyBorder="1" applyAlignment="1">
      <alignment horizontal="center" vertical="center" wrapText="1"/>
    </xf>
    <xf numFmtId="165" fontId="13" fillId="0" borderId="5" xfId="0" applyNumberFormat="1" applyFont="1" applyBorder="1" applyAlignment="1">
      <alignment horizontal="right" vertical="center" wrapText="1"/>
    </xf>
    <xf numFmtId="165" fontId="13" fillId="0" borderId="6" xfId="0" applyNumberFormat="1" applyFont="1" applyBorder="1" applyAlignment="1">
      <alignment horizontal="right" vertical="center" wrapText="1"/>
    </xf>
    <xf numFmtId="0" fontId="13" fillId="0" borderId="3" xfId="0" applyFont="1" applyBorder="1" applyAlignment="1">
      <alignment horizontal="center" vertical="center" wrapText="1"/>
    </xf>
    <xf numFmtId="165" fontId="13" fillId="0" borderId="7" xfId="0" applyNumberFormat="1" applyFont="1" applyBorder="1" applyAlignment="1">
      <alignment horizontal="right" vertical="center"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165" fontId="12" fillId="0" borderId="3" xfId="0" applyNumberFormat="1" applyFont="1" applyBorder="1" applyAlignment="1">
      <alignment horizontal="right" vertical="top" wrapText="1"/>
    </xf>
    <xf numFmtId="165" fontId="12" fillId="0" borderId="4" xfId="0" applyNumberFormat="1" applyFont="1" applyBorder="1" applyAlignment="1">
      <alignment horizontal="right" vertical="top" wrapText="1"/>
    </xf>
    <xf numFmtId="0" fontId="12" fillId="0" borderId="4" xfId="0" applyFont="1" applyBorder="1" applyAlignment="1">
      <alignment horizontal="lef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right" vertical="top" wrapText="1"/>
    </xf>
    <xf numFmtId="165" fontId="13" fillId="0" borderId="4" xfId="0" applyNumberFormat="1" applyFont="1" applyBorder="1" applyAlignment="1">
      <alignment horizontal="right" vertical="top" wrapText="1"/>
    </xf>
    <xf numFmtId="165" fontId="12" fillId="0" borderId="4" xfId="0" applyNumberFormat="1" applyFont="1" applyBorder="1" applyAlignment="1">
      <alignment vertical="top" wrapText="1"/>
    </xf>
    <xf numFmtId="165" fontId="12" fillId="0" borderId="1" xfId="0" applyNumberFormat="1" applyFont="1" applyBorder="1" applyAlignment="1">
      <alignment vertical="top" wrapText="1"/>
    </xf>
    <xf numFmtId="0" fontId="12" fillId="0" borderId="2" xfId="0" applyFont="1" applyBorder="1" applyAlignment="1">
      <alignment horizontal="center" vertical="top" wrapText="1"/>
    </xf>
    <xf numFmtId="165" fontId="12" fillId="0" borderId="2" xfId="0" applyNumberFormat="1" applyFont="1" applyBorder="1" applyAlignment="1">
      <alignment horizontal="right" vertical="top" wrapText="1"/>
    </xf>
    <xf numFmtId="165" fontId="12" fillId="0" borderId="2" xfId="0" applyNumberFormat="1" applyFont="1" applyBorder="1" applyAlignment="1">
      <alignment vertical="top" wrapText="1"/>
    </xf>
    <xf numFmtId="0" fontId="13" fillId="0" borderId="1" xfId="0" applyFont="1" applyBorder="1" applyAlignment="1">
      <alignment horizontal="center" vertical="top" wrapText="1"/>
    </xf>
    <xf numFmtId="165" fontId="13" fillId="0" borderId="1" xfId="0" applyNumberFormat="1" applyFont="1" applyBorder="1" applyAlignment="1">
      <alignment horizontal="right" vertical="top" wrapText="1"/>
    </xf>
    <xf numFmtId="0" fontId="13" fillId="0" borderId="2" xfId="0" applyFont="1" applyBorder="1" applyAlignment="1">
      <alignment horizontal="center" vertical="top" wrapText="1"/>
    </xf>
    <xf numFmtId="165" fontId="13" fillId="0" borderId="2" xfId="0" applyNumberFormat="1" applyFont="1" applyBorder="1" applyAlignment="1">
      <alignment horizontal="right" vertical="top" wrapText="1"/>
    </xf>
    <xf numFmtId="0" fontId="13" fillId="0" borderId="3" xfId="0" applyFont="1" applyBorder="1" applyAlignment="1">
      <alignment horizontal="center" vertical="top" wrapText="1"/>
    </xf>
    <xf numFmtId="165" fontId="13" fillId="0" borderId="3" xfId="0" applyNumberFormat="1" applyFont="1" applyBorder="1" applyAlignment="1">
      <alignment horizontal="right" vertical="top" wrapText="1"/>
    </xf>
    <xf numFmtId="4" fontId="12" fillId="0" borderId="4" xfId="0" applyNumberFormat="1" applyFont="1" applyBorder="1" applyAlignment="1">
      <alignment horizontal="right" vertical="top" wrapText="1"/>
    </xf>
    <xf numFmtId="0" fontId="12" fillId="0" borderId="8" xfId="0" applyFont="1" applyBorder="1" applyAlignment="1">
      <alignment horizontal="center" vertical="top" wrapText="1"/>
    </xf>
    <xf numFmtId="165" fontId="12" fillId="0" borderId="4" xfId="0" applyNumberFormat="1" applyFont="1" applyBorder="1" applyAlignment="1">
      <alignment vertical="top"/>
    </xf>
    <xf numFmtId="165" fontId="14" fillId="0" borderId="4" xfId="0" applyNumberFormat="1" applyFont="1" applyBorder="1"/>
    <xf numFmtId="0" fontId="12" fillId="3" borderId="4" xfId="0" applyFont="1" applyFill="1" applyBorder="1" applyAlignment="1">
      <alignment vertical="top" wrapText="1"/>
    </xf>
    <xf numFmtId="0" fontId="12" fillId="3" borderId="4" xfId="0" applyFont="1" applyFill="1" applyBorder="1" applyAlignment="1">
      <alignment horizontal="center" vertical="top" wrapText="1"/>
    </xf>
    <xf numFmtId="165" fontId="12" fillId="3" borderId="4" xfId="0" applyNumberFormat="1" applyFont="1" applyFill="1" applyBorder="1" applyAlignment="1">
      <alignment vertical="top" wrapText="1"/>
    </xf>
    <xf numFmtId="165" fontId="13" fillId="3" borderId="4" xfId="0" applyNumberFormat="1" applyFont="1" applyFill="1" applyBorder="1" applyAlignment="1">
      <alignment horizontal="right" vertical="top" wrapText="1"/>
    </xf>
    <xf numFmtId="165" fontId="12" fillId="3" borderId="4" xfId="0" applyNumberFormat="1" applyFont="1" applyFill="1" applyBorder="1" applyAlignment="1">
      <alignment horizontal="right" vertical="top" wrapText="1"/>
    </xf>
    <xf numFmtId="165" fontId="12" fillId="0" borderId="3" xfId="0" applyNumberFormat="1" applyFont="1" applyBorder="1" applyAlignment="1">
      <alignment vertical="top" wrapText="1"/>
    </xf>
    <xf numFmtId="0" fontId="12" fillId="0" borderId="2" xfId="0" applyFont="1" applyFill="1" applyBorder="1" applyAlignment="1">
      <alignment horizontal="center" vertical="top" wrapText="1"/>
    </xf>
    <xf numFmtId="165" fontId="12" fillId="0" borderId="2" xfId="0" applyNumberFormat="1" applyFont="1" applyFill="1" applyBorder="1" applyAlignment="1">
      <alignment horizontal="right" vertical="top" wrapText="1"/>
    </xf>
    <xf numFmtId="165" fontId="12" fillId="0" borderId="2" xfId="0" applyNumberFormat="1" applyFont="1" applyFill="1" applyBorder="1" applyAlignment="1">
      <alignment vertical="top" wrapText="1"/>
    </xf>
    <xf numFmtId="0" fontId="13" fillId="0" borderId="4" xfId="0" applyFont="1" applyBorder="1" applyAlignment="1">
      <alignment horizontal="center" vertical="center" wrapText="1"/>
    </xf>
    <xf numFmtId="165" fontId="13" fillId="0" borderId="4" xfId="0" applyNumberFormat="1" applyFont="1" applyBorder="1" applyAlignment="1">
      <alignment horizontal="right" vertical="center" wrapText="1"/>
    </xf>
    <xf numFmtId="0" fontId="0" fillId="0" borderId="0" xfId="0" applyFont="1"/>
    <xf numFmtId="165" fontId="14" fillId="0" borderId="0" xfId="0" applyNumberFormat="1" applyFont="1"/>
    <xf numFmtId="165" fontId="12" fillId="0" borderId="4" xfId="0" applyNumberFormat="1" applyFont="1" applyBorder="1" applyAlignment="1">
      <alignment horizontal="right" vertical="top" wrapText="1"/>
    </xf>
    <xf numFmtId="49" fontId="2" fillId="0" borderId="4" xfId="0" applyNumberFormat="1" applyFont="1" applyBorder="1" applyAlignment="1">
      <alignment horizontal="center" vertical="top"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center" wrapText="1"/>
    </xf>
    <xf numFmtId="0" fontId="6" fillId="0" borderId="4" xfId="0" applyFont="1" applyBorder="1" applyAlignment="1">
      <alignment horizontal="center" vertical="center" wrapText="1"/>
    </xf>
    <xf numFmtId="165" fontId="12" fillId="0" borderId="4" xfId="0" applyNumberFormat="1" applyFont="1" applyBorder="1" applyAlignment="1">
      <alignment horizontal="right" vertical="top"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1" xfId="0" applyFont="1" applyBorder="1" applyAlignment="1">
      <alignment vertical="top" wrapText="1"/>
    </xf>
    <xf numFmtId="0" fontId="10" fillId="0" borderId="0" xfId="0" applyFont="1" applyAlignment="1">
      <alignment horizontal="center"/>
    </xf>
    <xf numFmtId="49" fontId="2" fillId="0" borderId="4" xfId="0" applyNumberFormat="1" applyFont="1" applyBorder="1" applyAlignment="1">
      <alignment horizontal="center" vertical="top" wrapText="1"/>
    </xf>
    <xf numFmtId="0" fontId="12" fillId="0" borderId="0" xfId="0" applyFont="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center" vertical="top" wrapText="1"/>
    </xf>
    <xf numFmtId="0" fontId="12" fillId="0" borderId="2" xfId="0" applyFont="1" applyBorder="1" applyAlignment="1">
      <alignment horizontal="center" vertical="top" wrapText="1"/>
    </xf>
    <xf numFmtId="165" fontId="13" fillId="0" borderId="0" xfId="0" applyNumberFormat="1" applyFont="1" applyBorder="1" applyAlignment="1">
      <alignment horizontal="right" vertical="center" wrapText="1"/>
    </xf>
    <xf numFmtId="165" fontId="13" fillId="0" borderId="10" xfId="0" applyNumberFormat="1" applyFont="1" applyBorder="1" applyAlignment="1">
      <alignment horizontal="right" vertical="center" wrapText="1"/>
    </xf>
    <xf numFmtId="49" fontId="2" fillId="0" borderId="4" xfId="0" applyNumberFormat="1" applyFont="1" applyBorder="1" applyAlignment="1">
      <alignment horizontal="center" vertical="top"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165" fontId="12" fillId="0" borderId="4" xfId="0" applyNumberFormat="1" applyFont="1" applyBorder="1" applyAlignment="1">
      <alignment horizontal="right" vertical="top" wrapText="1"/>
    </xf>
    <xf numFmtId="49" fontId="2" fillId="0" borderId="4" xfId="0" applyNumberFormat="1" applyFont="1" applyBorder="1" applyAlignment="1">
      <alignment horizontal="center" vertical="top" wrapText="1"/>
    </xf>
    <xf numFmtId="49" fontId="2" fillId="0" borderId="4" xfId="0" applyNumberFormat="1"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165" fontId="2" fillId="0" borderId="4" xfId="0" applyNumberFormat="1" applyFont="1" applyBorder="1" applyAlignment="1">
      <alignment horizontal="right" vertical="top" wrapText="1"/>
    </xf>
    <xf numFmtId="165" fontId="2" fillId="0" borderId="4" xfId="0" applyNumberFormat="1" applyFont="1" applyBorder="1" applyAlignment="1">
      <alignment vertical="top" wrapText="1"/>
    </xf>
    <xf numFmtId="165" fontId="2" fillId="0" borderId="1" xfId="0" applyNumberFormat="1" applyFont="1" applyBorder="1" applyAlignment="1">
      <alignment horizontal="right" vertical="top" wrapText="1"/>
    </xf>
    <xf numFmtId="165" fontId="2" fillId="0" borderId="9" xfId="0" applyNumberFormat="1" applyFont="1" applyBorder="1" applyAlignment="1">
      <alignment horizontal="right"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165" fontId="12" fillId="0" borderId="4" xfId="0" applyNumberFormat="1" applyFont="1" applyBorder="1" applyAlignment="1">
      <alignment horizontal="right"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vertical="top" wrapText="1"/>
    </xf>
    <xf numFmtId="49" fontId="2" fillId="0" borderId="4" xfId="0" applyNumberFormat="1" applyFont="1" applyBorder="1" applyAlignment="1">
      <alignment horizontal="center" vertical="top" wrapText="1"/>
    </xf>
    <xf numFmtId="0" fontId="12" fillId="0" borderId="4" xfId="0" applyFont="1" applyBorder="1" applyAlignment="1">
      <alignment horizontal="center" vertical="top" wrapText="1"/>
    </xf>
    <xf numFmtId="0" fontId="13" fillId="0" borderId="3" xfId="0" applyFont="1" applyBorder="1" applyAlignment="1">
      <alignment horizontal="center" vertical="center" wrapText="1"/>
    </xf>
    <xf numFmtId="0" fontId="12" fillId="0" borderId="4" xfId="0" applyFont="1" applyBorder="1" applyAlignment="1">
      <alignment vertical="top" wrapText="1"/>
    </xf>
    <xf numFmtId="165" fontId="9" fillId="0" borderId="4" xfId="0" applyNumberFormat="1" applyFont="1" applyBorder="1" applyAlignment="1">
      <alignment horizontal="right" vertical="top" wrapText="1"/>
    </xf>
    <xf numFmtId="165" fontId="9" fillId="0" borderId="2" xfId="0" applyNumberFormat="1" applyFont="1" applyBorder="1" applyAlignment="1">
      <alignment horizontal="right" vertical="top" wrapText="1"/>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12" fillId="0" borderId="4" xfId="0" applyFont="1" applyBorder="1" applyAlignment="1">
      <alignment vertical="top" wrapText="1"/>
    </xf>
    <xf numFmtId="0" fontId="12" fillId="0" borderId="4" xfId="0" applyFont="1" applyBorder="1" applyAlignment="1">
      <alignment horizontal="left" vertical="top" wrapText="1"/>
    </xf>
    <xf numFmtId="0" fontId="12" fillId="0" borderId="4" xfId="0" applyFont="1" applyBorder="1" applyAlignment="1">
      <alignment horizontal="center" vertical="top" wrapText="1"/>
    </xf>
    <xf numFmtId="0" fontId="12" fillId="0" borderId="1" xfId="0" applyFont="1" applyBorder="1" applyAlignment="1">
      <alignment horizontal="center" vertical="top" wrapText="1"/>
    </xf>
    <xf numFmtId="165" fontId="12" fillId="0" borderId="4" xfId="0" applyNumberFormat="1" applyFont="1" applyBorder="1" applyAlignment="1">
      <alignment horizontal="right" vertical="top" wrapText="1"/>
    </xf>
    <xf numFmtId="0" fontId="2" fillId="0" borderId="4" xfId="0" applyFont="1" applyBorder="1" applyAlignment="1">
      <alignment vertical="top" wrapText="1"/>
    </xf>
    <xf numFmtId="4" fontId="2" fillId="0" borderId="4" xfId="0" applyNumberFormat="1" applyFont="1" applyBorder="1" applyAlignment="1">
      <alignment vertical="top" wrapText="1"/>
    </xf>
    <xf numFmtId="0" fontId="2" fillId="0" borderId="1" xfId="0" applyFont="1" applyBorder="1" applyAlignment="1">
      <alignment horizontal="center" vertical="top" wrapText="1"/>
    </xf>
    <xf numFmtId="165" fontId="2" fillId="0" borderId="1" xfId="0" applyNumberFormat="1" applyFont="1" applyBorder="1" applyAlignment="1">
      <alignment vertical="top" wrapText="1"/>
    </xf>
    <xf numFmtId="165" fontId="12" fillId="0" borderId="4" xfId="0" applyNumberFormat="1" applyFont="1" applyBorder="1" applyAlignment="1">
      <alignment horizontal="right" vertical="top" wrapText="1"/>
    </xf>
    <xf numFmtId="49" fontId="2" fillId="0" borderId="4" xfId="0" applyNumberFormat="1" applyFont="1" applyBorder="1" applyAlignment="1">
      <alignment horizontal="center" vertical="top" wrapText="1"/>
    </xf>
    <xf numFmtId="0" fontId="2" fillId="0" borderId="1" xfId="0" applyFont="1" applyBorder="1" applyAlignment="1">
      <alignment horizontal="center" vertical="top" wrapText="1"/>
    </xf>
    <xf numFmtId="165" fontId="2" fillId="0" borderId="1" xfId="0" applyNumberFormat="1" applyFont="1" applyBorder="1" applyAlignment="1">
      <alignment vertical="top" wrapText="1"/>
    </xf>
    <xf numFmtId="165" fontId="12" fillId="0" borderId="4" xfId="0" applyNumberFormat="1" applyFont="1" applyBorder="1" applyAlignment="1">
      <alignment horizontal="right" vertical="top" wrapText="1"/>
    </xf>
    <xf numFmtId="49" fontId="2" fillId="0" borderId="4" xfId="0" applyNumberFormat="1" applyFont="1" applyBorder="1" applyAlignment="1">
      <alignment horizontal="center" vertical="top" wrapText="1"/>
    </xf>
    <xf numFmtId="0" fontId="2" fillId="0" borderId="1" xfId="0" applyFont="1" applyBorder="1" applyAlignment="1">
      <alignment vertical="top" wrapText="1"/>
    </xf>
    <xf numFmtId="49" fontId="2" fillId="0" borderId="4" xfId="0" applyNumberFormat="1" applyFont="1" applyBorder="1" applyAlignment="1">
      <alignment horizontal="center" vertical="top" wrapText="1"/>
    </xf>
    <xf numFmtId="0" fontId="2" fillId="0" borderId="1" xfId="0" applyFont="1" applyBorder="1" applyAlignment="1">
      <alignment horizontal="center" vertical="top" wrapText="1"/>
    </xf>
    <xf numFmtId="165" fontId="2" fillId="0" borderId="1" xfId="0" applyNumberFormat="1" applyFont="1" applyBorder="1" applyAlignment="1">
      <alignment vertical="top" wrapText="1"/>
    </xf>
    <xf numFmtId="165" fontId="12" fillId="0" borderId="4" xfId="0" applyNumberFormat="1" applyFont="1" applyBorder="1" applyAlignment="1">
      <alignment horizontal="right" vertical="top" wrapText="1"/>
    </xf>
    <xf numFmtId="0" fontId="12" fillId="0" borderId="4" xfId="0" applyFont="1" applyBorder="1" applyAlignment="1">
      <alignment horizontal="center" vertical="top" wrapText="1"/>
    </xf>
    <xf numFmtId="0" fontId="12" fillId="0" borderId="4" xfId="0" applyFont="1" applyBorder="1" applyAlignment="1">
      <alignment vertical="top" wrapText="1"/>
    </xf>
    <xf numFmtId="49" fontId="2" fillId="0" borderId="4" xfId="0" applyNumberFormat="1" applyFont="1" applyBorder="1" applyAlignment="1">
      <alignment horizontal="center" vertical="top" wrapText="1"/>
    </xf>
    <xf numFmtId="0" fontId="12" fillId="0" borderId="4" xfId="0" applyFont="1" applyBorder="1" applyAlignment="1">
      <alignment horizontal="left" vertical="top"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2" fillId="0" borderId="4" xfId="0" applyFont="1" applyBorder="1" applyAlignment="1">
      <alignment vertical="top"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49" fontId="2" fillId="0" borderId="4" xfId="0" applyNumberFormat="1" applyFont="1" applyBorder="1" applyAlignment="1">
      <alignment horizontal="center"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165" fontId="2" fillId="0" borderId="1" xfId="0" applyNumberFormat="1" applyFont="1" applyBorder="1" applyAlignment="1">
      <alignment vertical="top" wrapText="1"/>
    </xf>
    <xf numFmtId="165" fontId="2" fillId="0" borderId="3" xfId="0" applyNumberFormat="1" applyFont="1" applyBorder="1" applyAlignment="1">
      <alignment vertical="top" wrapText="1"/>
    </xf>
    <xf numFmtId="165" fontId="2" fillId="0" borderId="1" xfId="0" applyNumberFormat="1" applyFont="1" applyBorder="1" applyAlignment="1">
      <alignment horizontal="center" vertical="top" wrapText="1"/>
    </xf>
    <xf numFmtId="165" fontId="2" fillId="0" borderId="3" xfId="0" applyNumberFormat="1" applyFont="1" applyBorder="1" applyAlignment="1">
      <alignment horizontal="center" vertical="top" wrapText="1"/>
    </xf>
    <xf numFmtId="165" fontId="12" fillId="0" borderId="4" xfId="0" applyNumberFormat="1" applyFont="1" applyBorder="1" applyAlignment="1">
      <alignment horizontal="right" vertical="top" wrapText="1"/>
    </xf>
    <xf numFmtId="165" fontId="12" fillId="0" borderId="1" xfId="0" applyNumberFormat="1" applyFont="1" applyBorder="1" applyAlignment="1">
      <alignment horizontal="center" vertical="top" wrapText="1"/>
    </xf>
    <xf numFmtId="165" fontId="12" fillId="0" borderId="3" xfId="0" applyNumberFormat="1" applyFont="1" applyBorder="1" applyAlignment="1">
      <alignment horizontal="center" vertical="top" wrapText="1"/>
    </xf>
    <xf numFmtId="0" fontId="12" fillId="0" borderId="4" xfId="0" applyFont="1" applyBorder="1" applyAlignment="1">
      <alignment horizontal="center" vertical="top" wrapText="1"/>
    </xf>
    <xf numFmtId="0" fontId="12" fillId="0" borderId="4" xfId="0" applyFont="1" applyBorder="1" applyAlignment="1">
      <alignment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12" fillId="0" borderId="4" xfId="0" applyFont="1" applyBorder="1" applyAlignment="1">
      <alignment horizontal="left" vertical="top"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6" fillId="0" borderId="2" xfId="0" applyFont="1" applyBorder="1" applyAlignment="1">
      <alignment horizontal="center" vertical="center" wrapText="1"/>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5" fillId="0" borderId="4" xfId="0" applyFont="1" applyBorder="1" applyAlignment="1">
      <alignment vertical="top"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center" vertical="top" wrapText="1"/>
    </xf>
    <xf numFmtId="0" fontId="14" fillId="0" borderId="4" xfId="0" applyFont="1" applyBorder="1" applyAlignment="1">
      <alignment vertical="top" wrapText="1"/>
    </xf>
    <xf numFmtId="0" fontId="12" fillId="0" borderId="2" xfId="0" applyFont="1" applyBorder="1" applyAlignment="1">
      <alignment horizontal="center" vertical="top" wrapText="1"/>
    </xf>
    <xf numFmtId="49" fontId="2" fillId="0" borderId="4" xfId="0" applyNumberFormat="1" applyFont="1" applyFill="1" applyBorder="1" applyAlignment="1">
      <alignment horizontal="center" vertical="top" wrapText="1"/>
    </xf>
    <xf numFmtId="0" fontId="12" fillId="0" borderId="4" xfId="0" applyFont="1" applyFill="1" applyBorder="1" applyAlignment="1">
      <alignment vertical="top" wrapText="1"/>
    </xf>
    <xf numFmtId="0" fontId="12" fillId="0" borderId="8" xfId="0" applyFont="1" applyFill="1" applyBorder="1" applyAlignment="1">
      <alignment horizontal="center" vertical="top"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2" fillId="0" borderId="2" xfId="0" applyFont="1" applyBorder="1" applyAlignment="1">
      <alignment horizontal="center" vertical="top" wrapText="1"/>
    </xf>
    <xf numFmtId="0" fontId="6" fillId="0" borderId="4" xfId="0" applyFont="1" applyBorder="1" applyAlignment="1">
      <alignment horizontal="center" vertical="center" wrapText="1"/>
    </xf>
    <xf numFmtId="0" fontId="3" fillId="0" borderId="0" xfId="0" applyFont="1" applyAlignment="1">
      <alignment horizontal="right"/>
    </xf>
    <xf numFmtId="165" fontId="12" fillId="0" borderId="4" xfId="0" applyNumberFormat="1" applyFont="1" applyBorder="1" applyAlignment="1">
      <alignment horizontal="center" vertical="center" wrapText="1"/>
    </xf>
    <xf numFmtId="0" fontId="4" fillId="0" borderId="0" xfId="0" applyFont="1" applyAlignment="1">
      <alignment horizontal="center" vertical="center"/>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10" xfId="0" applyFont="1" applyBorder="1" applyAlignment="1">
      <alignment horizontal="center" vertical="top" wrapText="1"/>
    </xf>
    <xf numFmtId="0" fontId="12" fillId="0" borderId="0" xfId="0" applyFont="1" applyBorder="1" applyAlignment="1">
      <alignment horizontal="center" vertical="top" wrapText="1"/>
    </xf>
    <xf numFmtId="0" fontId="12" fillId="0" borderId="12" xfId="0" applyFont="1" applyBorder="1" applyAlignment="1">
      <alignment horizontal="center" vertical="top"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0" xfId="0" applyFont="1" applyAlignment="1">
      <alignment horizontal="right"/>
    </xf>
    <xf numFmtId="164"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2" fillId="0" borderId="4" xfId="0" applyFont="1" applyFill="1" applyBorder="1" applyAlignment="1">
      <alignment horizontal="center" vertical="top"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49" fontId="9" fillId="0" borderId="1"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2"/>
  <sheetViews>
    <sheetView tabSelected="1" view="pageBreakPreview" topLeftCell="A269" zoomScaleNormal="110" zoomScaleSheetLayoutView="100" workbookViewId="0">
      <selection activeCell="B280" sqref="B280"/>
    </sheetView>
  </sheetViews>
  <sheetFormatPr defaultColWidth="9.140625" defaultRowHeight="15" x14ac:dyDescent="0.25"/>
  <cols>
    <col min="1" max="1" width="5.5703125" style="1" customWidth="1"/>
    <col min="2" max="2" width="24.42578125" style="68" customWidth="1"/>
    <col min="3" max="3" width="14.42578125" style="68" customWidth="1"/>
    <col min="4" max="4" width="6.140625" style="68" customWidth="1"/>
    <col min="5" max="5" width="5.5703125" style="68" customWidth="1"/>
    <col min="6" max="6" width="8.85546875" style="68" customWidth="1"/>
    <col min="7" max="7" width="8" style="69" customWidth="1"/>
    <col min="8" max="8" width="6.7109375" style="69" customWidth="1"/>
    <col min="9" max="9" width="8" style="69" customWidth="1"/>
    <col min="10" max="10" width="9.28515625" style="69" customWidth="1"/>
    <col min="11" max="11" width="6.140625" style="69" customWidth="1"/>
    <col min="12" max="12" width="14.5703125" style="2" customWidth="1"/>
    <col min="13" max="16384" width="9.140625" style="2"/>
  </cols>
  <sheetData>
    <row r="1" spans="1:24" ht="15.75" x14ac:dyDescent="0.25">
      <c r="B1" s="17"/>
      <c r="C1" s="17"/>
      <c r="D1" s="17"/>
      <c r="E1" s="17"/>
      <c r="F1" s="17"/>
      <c r="G1" s="17"/>
      <c r="H1" s="17"/>
      <c r="I1" s="218" t="s">
        <v>216</v>
      </c>
      <c r="J1" s="218"/>
      <c r="K1" s="218"/>
      <c r="L1" s="218"/>
    </row>
    <row r="2" spans="1:24" ht="15.75" x14ac:dyDescent="0.25">
      <c r="B2" s="17"/>
      <c r="C2" s="17"/>
      <c r="D2" s="17"/>
      <c r="E2" s="17"/>
      <c r="F2" s="218" t="s">
        <v>186</v>
      </c>
      <c r="G2" s="218"/>
      <c r="H2" s="218"/>
      <c r="I2" s="218"/>
      <c r="J2" s="218"/>
      <c r="K2" s="218"/>
      <c r="L2" s="218"/>
      <c r="X2" s="2" t="s">
        <v>86</v>
      </c>
    </row>
    <row r="3" spans="1:24" ht="15.75" x14ac:dyDescent="0.25">
      <c r="B3" s="17"/>
      <c r="C3" s="17"/>
      <c r="D3" s="17"/>
      <c r="E3" s="17"/>
      <c r="F3" s="17"/>
      <c r="G3" s="229" t="s">
        <v>187</v>
      </c>
      <c r="H3" s="229"/>
      <c r="I3" s="229"/>
      <c r="J3" s="229"/>
      <c r="K3" s="229"/>
      <c r="L3" s="229"/>
    </row>
    <row r="4" spans="1:24" ht="15.75" x14ac:dyDescent="0.25">
      <c r="B4" s="17"/>
      <c r="C4" s="17"/>
      <c r="D4" s="17"/>
      <c r="E4" s="17"/>
      <c r="F4" s="17"/>
      <c r="G4" s="218" t="s">
        <v>188</v>
      </c>
      <c r="H4" s="218"/>
      <c r="I4" s="218"/>
      <c r="J4" s="218"/>
      <c r="K4" s="218"/>
      <c r="L4" s="218"/>
    </row>
    <row r="5" spans="1:24" ht="5.0999999999999996" customHeight="1" x14ac:dyDescent="0.25">
      <c r="B5" s="17"/>
      <c r="C5" s="17"/>
      <c r="D5" s="17"/>
      <c r="E5" s="17"/>
      <c r="F5" s="17"/>
      <c r="G5" s="17"/>
      <c r="H5" s="17"/>
      <c r="I5" s="17"/>
      <c r="J5" s="17"/>
      <c r="K5" s="17"/>
      <c r="L5" s="17"/>
    </row>
    <row r="6" spans="1:24" ht="5.0999999999999996" customHeight="1" x14ac:dyDescent="0.25">
      <c r="B6" s="17"/>
      <c r="C6" s="17"/>
      <c r="D6" s="17"/>
      <c r="E6" s="17"/>
      <c r="F6" s="17"/>
      <c r="G6" s="17"/>
      <c r="H6" s="17"/>
      <c r="I6" s="17"/>
      <c r="J6" s="17"/>
      <c r="K6" s="17"/>
      <c r="L6" s="17"/>
    </row>
    <row r="7" spans="1:24" ht="5.0999999999999996" customHeight="1" x14ac:dyDescent="0.25">
      <c r="B7" s="17"/>
      <c r="C7" s="17"/>
      <c r="D7" s="17"/>
      <c r="E7" s="17"/>
      <c r="F7" s="17"/>
      <c r="G7" s="89"/>
      <c r="H7" s="89"/>
      <c r="I7" s="89"/>
      <c r="J7" s="89"/>
      <c r="K7" s="89"/>
      <c r="L7" s="89"/>
    </row>
    <row r="8" spans="1:24" ht="15" customHeight="1" x14ac:dyDescent="0.25">
      <c r="A8" s="220" t="s">
        <v>40</v>
      </c>
      <c r="B8" s="220"/>
      <c r="C8" s="220"/>
      <c r="D8" s="220"/>
      <c r="E8" s="220"/>
      <c r="F8" s="220"/>
      <c r="G8" s="220"/>
      <c r="H8" s="220"/>
      <c r="I8" s="220"/>
      <c r="J8" s="220"/>
      <c r="K8" s="220"/>
    </row>
    <row r="9" spans="1:24" ht="16.5" customHeight="1" x14ac:dyDescent="0.25">
      <c r="A9" s="220" t="s">
        <v>41</v>
      </c>
      <c r="B9" s="220"/>
      <c r="C9" s="220"/>
      <c r="D9" s="220"/>
      <c r="E9" s="220"/>
      <c r="F9" s="220"/>
      <c r="G9" s="220"/>
      <c r="H9" s="220"/>
      <c r="I9" s="220"/>
      <c r="J9" s="220"/>
      <c r="K9" s="220"/>
    </row>
    <row r="10" spans="1:24" ht="16.5" customHeight="1" x14ac:dyDescent="0.25">
      <c r="A10" s="220" t="s">
        <v>42</v>
      </c>
      <c r="B10" s="220"/>
      <c r="C10" s="220"/>
      <c r="D10" s="220"/>
      <c r="E10" s="220"/>
      <c r="F10" s="220"/>
      <c r="G10" s="220"/>
      <c r="H10" s="220"/>
      <c r="I10" s="220"/>
      <c r="J10" s="220"/>
      <c r="K10" s="220"/>
    </row>
    <row r="11" spans="1:24" ht="15.75" customHeight="1" x14ac:dyDescent="0.25">
      <c r="A11" s="220" t="s">
        <v>71</v>
      </c>
      <c r="B11" s="220"/>
      <c r="C11" s="220"/>
      <c r="D11" s="220"/>
      <c r="E11" s="220"/>
      <c r="F11" s="220"/>
      <c r="G11" s="220"/>
      <c r="H11" s="220"/>
      <c r="I11" s="220"/>
      <c r="J11" s="220"/>
      <c r="K11" s="220"/>
    </row>
    <row r="12" spans="1:24" ht="6.75" customHeight="1" x14ac:dyDescent="0.25">
      <c r="A12" s="3"/>
      <c r="B12" s="18"/>
      <c r="C12" s="18"/>
      <c r="D12" s="18"/>
      <c r="E12" s="18"/>
      <c r="F12" s="18"/>
      <c r="G12" s="19"/>
      <c r="H12" s="19"/>
      <c r="I12" s="19"/>
      <c r="J12" s="19"/>
      <c r="K12" s="19"/>
    </row>
    <row r="13" spans="1:24" ht="23.25" customHeight="1" x14ac:dyDescent="0.25">
      <c r="A13" s="230" t="s">
        <v>39</v>
      </c>
      <c r="B13" s="227" t="s">
        <v>0</v>
      </c>
      <c r="C13" s="227" t="s">
        <v>1</v>
      </c>
      <c r="D13" s="227" t="s">
        <v>2</v>
      </c>
      <c r="E13" s="227"/>
      <c r="F13" s="227" t="s">
        <v>78</v>
      </c>
      <c r="G13" s="219" t="s">
        <v>3</v>
      </c>
      <c r="H13" s="219"/>
      <c r="I13" s="219"/>
      <c r="J13" s="219"/>
      <c r="K13" s="219"/>
      <c r="L13" s="159" t="s">
        <v>183</v>
      </c>
    </row>
    <row r="14" spans="1:24" ht="9" customHeight="1" x14ac:dyDescent="0.25">
      <c r="A14" s="230"/>
      <c r="B14" s="227"/>
      <c r="C14" s="227"/>
      <c r="D14" s="227" t="s">
        <v>4</v>
      </c>
      <c r="E14" s="227" t="s">
        <v>5</v>
      </c>
      <c r="F14" s="227"/>
      <c r="G14" s="219"/>
      <c r="H14" s="219"/>
      <c r="I14" s="219"/>
      <c r="J14" s="219"/>
      <c r="K14" s="219"/>
      <c r="L14" s="194"/>
    </row>
    <row r="15" spans="1:24" ht="62.25" customHeight="1" x14ac:dyDescent="0.25">
      <c r="A15" s="230"/>
      <c r="B15" s="227"/>
      <c r="C15" s="227"/>
      <c r="D15" s="227"/>
      <c r="E15" s="227"/>
      <c r="F15" s="228"/>
      <c r="G15" s="20" t="s">
        <v>6</v>
      </c>
      <c r="H15" s="20" t="s">
        <v>162</v>
      </c>
      <c r="I15" s="20" t="s">
        <v>7</v>
      </c>
      <c r="J15" s="20" t="s">
        <v>8</v>
      </c>
      <c r="K15" s="20" t="s">
        <v>182</v>
      </c>
      <c r="L15" s="160"/>
    </row>
    <row r="16" spans="1:24" x14ac:dyDescent="0.25">
      <c r="A16" s="13">
        <v>1</v>
      </c>
      <c r="B16" s="21">
        <v>2</v>
      </c>
      <c r="C16" s="21">
        <v>3</v>
      </c>
      <c r="D16" s="21">
        <v>4</v>
      </c>
      <c r="E16" s="21">
        <v>5</v>
      </c>
      <c r="F16" s="21">
        <v>6</v>
      </c>
      <c r="G16" s="21">
        <v>7</v>
      </c>
      <c r="H16" s="83">
        <v>8</v>
      </c>
      <c r="I16" s="83">
        <v>9</v>
      </c>
      <c r="J16" s="83">
        <v>10</v>
      </c>
      <c r="K16" s="84">
        <v>11</v>
      </c>
      <c r="L16" s="14">
        <v>12</v>
      </c>
    </row>
    <row r="17" spans="1:12" ht="15" customHeight="1" x14ac:dyDescent="0.25">
      <c r="A17" s="231"/>
      <c r="B17" s="233" t="s">
        <v>9</v>
      </c>
      <c r="C17" s="236" t="s">
        <v>10</v>
      </c>
      <c r="D17" s="238">
        <v>2017</v>
      </c>
      <c r="E17" s="240">
        <v>2023</v>
      </c>
      <c r="F17" s="22">
        <v>2017</v>
      </c>
      <c r="G17" s="23">
        <f t="shared" ref="G17:G30" si="0">SUM(I17:K17)</f>
        <v>20489.5</v>
      </c>
      <c r="H17" s="23"/>
      <c r="I17" s="23">
        <f t="shared" ref="I17:I20" si="1">I25</f>
        <v>9981.2000000000007</v>
      </c>
      <c r="J17" s="23">
        <f>SUM(J25)</f>
        <v>10508.300000000001</v>
      </c>
      <c r="K17" s="23"/>
      <c r="L17" s="188"/>
    </row>
    <row r="18" spans="1:12" ht="15" customHeight="1" x14ac:dyDescent="0.25">
      <c r="A18" s="230"/>
      <c r="B18" s="234"/>
      <c r="C18" s="237"/>
      <c r="D18" s="239"/>
      <c r="E18" s="241"/>
      <c r="F18" s="22">
        <v>2018</v>
      </c>
      <c r="G18" s="23">
        <f t="shared" si="0"/>
        <v>20472.400000000001</v>
      </c>
      <c r="H18" s="23"/>
      <c r="I18" s="23">
        <f t="shared" si="1"/>
        <v>4150.3999999999996</v>
      </c>
      <c r="J18" s="23">
        <f>J26</f>
        <v>16322</v>
      </c>
      <c r="K18" s="23"/>
      <c r="L18" s="189"/>
    </row>
    <row r="19" spans="1:12" ht="15" customHeight="1" x14ac:dyDescent="0.25">
      <c r="A19" s="230"/>
      <c r="B19" s="234"/>
      <c r="C19" s="237"/>
      <c r="D19" s="239"/>
      <c r="E19" s="241"/>
      <c r="F19" s="22">
        <v>2019</v>
      </c>
      <c r="G19" s="23">
        <f t="shared" si="0"/>
        <v>33655.199999999997</v>
      </c>
      <c r="H19" s="23"/>
      <c r="I19" s="23">
        <f t="shared" si="1"/>
        <v>11081.5</v>
      </c>
      <c r="J19" s="23">
        <f>SUM(J27)</f>
        <v>22573.699999999997</v>
      </c>
      <c r="K19" s="23"/>
      <c r="L19" s="189"/>
    </row>
    <row r="20" spans="1:12" ht="15" customHeight="1" x14ac:dyDescent="0.25">
      <c r="A20" s="230"/>
      <c r="B20" s="234"/>
      <c r="C20" s="237"/>
      <c r="D20" s="239"/>
      <c r="E20" s="241"/>
      <c r="F20" s="22">
        <v>2020</v>
      </c>
      <c r="G20" s="23">
        <f t="shared" si="0"/>
        <v>17674.400000000001</v>
      </c>
      <c r="H20" s="23"/>
      <c r="I20" s="23">
        <f t="shared" si="1"/>
        <v>8160.1999999999989</v>
      </c>
      <c r="J20" s="23">
        <f>SUM(J28)</f>
        <v>9514.2000000000007</v>
      </c>
      <c r="K20" s="23"/>
      <c r="L20" s="189"/>
    </row>
    <row r="21" spans="1:12" ht="15" customHeight="1" x14ac:dyDescent="0.25">
      <c r="A21" s="230"/>
      <c r="B21" s="234"/>
      <c r="C21" s="237"/>
      <c r="D21" s="239"/>
      <c r="E21" s="241"/>
      <c r="F21" s="22">
        <v>2021</v>
      </c>
      <c r="G21" s="23">
        <f>SUM(I21:K21)</f>
        <v>8264.7000000000007</v>
      </c>
      <c r="H21" s="23"/>
      <c r="I21" s="23"/>
      <c r="J21" s="23">
        <f>SUM(J29)</f>
        <v>8264.7000000000007</v>
      </c>
      <c r="K21" s="23"/>
      <c r="L21" s="189"/>
    </row>
    <row r="22" spans="1:12" ht="15" customHeight="1" x14ac:dyDescent="0.25">
      <c r="A22" s="230"/>
      <c r="B22" s="234"/>
      <c r="C22" s="237"/>
      <c r="D22" s="239"/>
      <c r="E22" s="241"/>
      <c r="F22" s="22">
        <v>2022</v>
      </c>
      <c r="G22" s="23">
        <f>SUM(I22:K22)</f>
        <v>13110.5</v>
      </c>
      <c r="H22" s="23"/>
      <c r="I22" s="23"/>
      <c r="J22" s="23">
        <f>SUM(J30)</f>
        <v>13110.5</v>
      </c>
      <c r="K22" s="23"/>
      <c r="L22" s="189"/>
    </row>
    <row r="23" spans="1:12" ht="15" customHeight="1" x14ac:dyDescent="0.25">
      <c r="A23" s="230"/>
      <c r="B23" s="234"/>
      <c r="C23" s="237"/>
      <c r="D23" s="239"/>
      <c r="E23" s="241"/>
      <c r="F23" s="22">
        <v>2023</v>
      </c>
      <c r="G23" s="23">
        <f>J23</f>
        <v>15050.2</v>
      </c>
      <c r="H23" s="23"/>
      <c r="I23" s="23"/>
      <c r="J23" s="23">
        <f>J31</f>
        <v>15050.2</v>
      </c>
      <c r="K23" s="23"/>
      <c r="L23" s="189"/>
    </row>
    <row r="24" spans="1:12" ht="15" customHeight="1" x14ac:dyDescent="0.25">
      <c r="A24" s="230"/>
      <c r="B24" s="235"/>
      <c r="C24" s="237"/>
      <c r="D24" s="239"/>
      <c r="E24" s="241"/>
      <c r="F24" s="22" t="s">
        <v>212</v>
      </c>
      <c r="G24" s="23">
        <f>SUM(G17:G23)</f>
        <v>128716.9</v>
      </c>
      <c r="H24" s="23"/>
      <c r="I24" s="23">
        <f>SUM(I17:I22)</f>
        <v>33373.299999999996</v>
      </c>
      <c r="J24" s="23">
        <f>SUM(J17:J23)</f>
        <v>95343.599999999991</v>
      </c>
      <c r="K24" s="23"/>
      <c r="L24" s="190"/>
    </row>
    <row r="25" spans="1:12" x14ac:dyDescent="0.25">
      <c r="A25" s="179" t="s">
        <v>69</v>
      </c>
      <c r="B25" s="180"/>
      <c r="C25" s="180"/>
      <c r="D25" s="180"/>
      <c r="E25" s="180"/>
      <c r="F25" s="24">
        <v>2017</v>
      </c>
      <c r="G25" s="25">
        <f t="shared" si="0"/>
        <v>20489.5</v>
      </c>
      <c r="H25" s="25"/>
      <c r="I25" s="25">
        <f>SUM(I32+I86+I131+I181+I183+I202+I228)</f>
        <v>9981.2000000000007</v>
      </c>
      <c r="J25" s="25">
        <f>SUM(J32+J86+J131+J181+J183+J202+J228)</f>
        <v>10508.300000000001</v>
      </c>
      <c r="K25" s="25"/>
      <c r="L25" s="188"/>
    </row>
    <row r="26" spans="1:12" x14ac:dyDescent="0.25">
      <c r="A26" s="197"/>
      <c r="B26" s="198"/>
      <c r="C26" s="198"/>
      <c r="D26" s="198"/>
      <c r="E26" s="198"/>
      <c r="F26" s="26">
        <v>2018</v>
      </c>
      <c r="G26" s="23">
        <f t="shared" si="0"/>
        <v>20472.400000000001</v>
      </c>
      <c r="H26" s="23"/>
      <c r="I26" s="23">
        <f>SUM(I33+I87+I132+I203+I184+I250)</f>
        <v>4150.3999999999996</v>
      </c>
      <c r="J26" s="23">
        <f>SUM(J33+J87+J132+J203+J184+J250)</f>
        <v>16322</v>
      </c>
      <c r="K26" s="23"/>
      <c r="L26" s="189"/>
    </row>
    <row r="27" spans="1:12" x14ac:dyDescent="0.25">
      <c r="A27" s="197"/>
      <c r="B27" s="198"/>
      <c r="C27" s="198"/>
      <c r="D27" s="198"/>
      <c r="E27" s="198"/>
      <c r="F27" s="26">
        <v>2019</v>
      </c>
      <c r="G27" s="23">
        <f t="shared" si="0"/>
        <v>33655.199999999997</v>
      </c>
      <c r="H27" s="23"/>
      <c r="I27" s="23">
        <f>I204++I229+I251+I269</f>
        <v>11081.5</v>
      </c>
      <c r="J27" s="23">
        <f>SUM(J34+J88+J133+J269+J204+J229+J251)</f>
        <v>22573.699999999997</v>
      </c>
      <c r="K27" s="23"/>
      <c r="L27" s="189"/>
    </row>
    <row r="28" spans="1:12" x14ac:dyDescent="0.25">
      <c r="A28" s="197"/>
      <c r="B28" s="198"/>
      <c r="C28" s="198"/>
      <c r="D28" s="198"/>
      <c r="E28" s="198"/>
      <c r="F28" s="26">
        <v>2020</v>
      </c>
      <c r="G28" s="23">
        <f t="shared" si="0"/>
        <v>17674.400000000001</v>
      </c>
      <c r="H28" s="23"/>
      <c r="I28" s="23">
        <f>I252+I205</f>
        <v>8160.1999999999989</v>
      </c>
      <c r="J28" s="23">
        <f>SUM(J35+J89+J122+J134+J205+J252)</f>
        <v>9514.2000000000007</v>
      </c>
      <c r="K28" s="23"/>
      <c r="L28" s="189"/>
    </row>
    <row r="29" spans="1:12" x14ac:dyDescent="0.25">
      <c r="A29" s="197"/>
      <c r="B29" s="198"/>
      <c r="C29" s="198"/>
      <c r="D29" s="198"/>
      <c r="E29" s="198"/>
      <c r="F29" s="26">
        <v>2021</v>
      </c>
      <c r="G29" s="23">
        <f t="shared" si="0"/>
        <v>8264.7000000000007</v>
      </c>
      <c r="H29" s="23"/>
      <c r="I29" s="23"/>
      <c r="J29" s="23">
        <f>SUM(J36+J90+J123+J135+J270+J206+J230+J253)</f>
        <v>8264.7000000000007</v>
      </c>
      <c r="K29" s="23"/>
      <c r="L29" s="189"/>
    </row>
    <row r="30" spans="1:12" x14ac:dyDescent="0.25">
      <c r="A30" s="197"/>
      <c r="B30" s="198"/>
      <c r="C30" s="198"/>
      <c r="D30" s="198"/>
      <c r="E30" s="198"/>
      <c r="F30" s="26">
        <v>2022</v>
      </c>
      <c r="G30" s="23">
        <f t="shared" si="0"/>
        <v>13110.5</v>
      </c>
      <c r="H30" s="23"/>
      <c r="I30" s="23"/>
      <c r="J30" s="23">
        <f>(J37+J91+J136+J207+J231+J254+J271)</f>
        <v>13110.5</v>
      </c>
      <c r="K30" s="23"/>
      <c r="L30" s="189"/>
    </row>
    <row r="31" spans="1:12" x14ac:dyDescent="0.25">
      <c r="A31" s="182"/>
      <c r="B31" s="183"/>
      <c r="C31" s="183"/>
      <c r="D31" s="183"/>
      <c r="E31" s="183"/>
      <c r="F31" s="26">
        <v>2023</v>
      </c>
      <c r="G31" s="27">
        <f>SUM(I31:K31)</f>
        <v>15050.2</v>
      </c>
      <c r="H31" s="23"/>
      <c r="I31" s="23"/>
      <c r="J31" s="27">
        <f>J38+J92+J137+J208+J232+J255+J272</f>
        <v>15050.2</v>
      </c>
      <c r="K31" s="27"/>
      <c r="L31" s="190"/>
    </row>
    <row r="32" spans="1:12" x14ac:dyDescent="0.25">
      <c r="A32" s="179" t="s">
        <v>104</v>
      </c>
      <c r="B32" s="180"/>
      <c r="C32" s="180"/>
      <c r="D32" s="180"/>
      <c r="E32" s="180"/>
      <c r="F32" s="28">
        <v>2017</v>
      </c>
      <c r="G32" s="25">
        <f t="shared" ref="G32:G43" si="2">SUM(I32:K32)</f>
        <v>1338.0000000000002</v>
      </c>
      <c r="H32" s="29"/>
      <c r="I32" s="29"/>
      <c r="J32" s="25">
        <f>SUM(J39+J40+J41+J42+J43+J72+J79)</f>
        <v>1338.0000000000002</v>
      </c>
      <c r="K32" s="25"/>
      <c r="L32" s="188"/>
    </row>
    <row r="33" spans="1:12" x14ac:dyDescent="0.25">
      <c r="A33" s="197"/>
      <c r="B33" s="198"/>
      <c r="C33" s="198"/>
      <c r="D33" s="198"/>
      <c r="E33" s="198"/>
      <c r="F33" s="22">
        <v>2018</v>
      </c>
      <c r="G33" s="23">
        <f t="shared" si="2"/>
        <v>4005.2999999999993</v>
      </c>
      <c r="H33" s="30"/>
      <c r="I33" s="30"/>
      <c r="J33" s="23">
        <f>SUM(J44+J45+J46+J47+J48+J51+J73+J80)</f>
        <v>4005.2999999999993</v>
      </c>
      <c r="K33" s="23"/>
      <c r="L33" s="189"/>
    </row>
    <row r="34" spans="1:12" x14ac:dyDescent="0.25">
      <c r="A34" s="197"/>
      <c r="B34" s="198"/>
      <c r="C34" s="198"/>
      <c r="D34" s="198"/>
      <c r="E34" s="198"/>
      <c r="F34" s="22">
        <v>2019</v>
      </c>
      <c r="G34" s="23">
        <f t="shared" si="2"/>
        <v>2960.3</v>
      </c>
      <c r="H34" s="30"/>
      <c r="I34" s="30"/>
      <c r="J34" s="23">
        <f>SUM(J74+J81+J49+J50)</f>
        <v>2960.3</v>
      </c>
      <c r="K34" s="23"/>
      <c r="L34" s="189"/>
    </row>
    <row r="35" spans="1:12" x14ac:dyDescent="0.25">
      <c r="A35" s="197"/>
      <c r="B35" s="198"/>
      <c r="C35" s="198"/>
      <c r="D35" s="198"/>
      <c r="E35" s="198"/>
      <c r="F35" s="22">
        <v>2020</v>
      </c>
      <c r="G35" s="23">
        <f t="shared" si="2"/>
        <v>219.49999999999997</v>
      </c>
      <c r="H35" s="30"/>
      <c r="I35" s="30"/>
      <c r="J35" s="23">
        <f>J52+J75+J82</f>
        <v>219.49999999999997</v>
      </c>
      <c r="K35" s="23"/>
      <c r="L35" s="189"/>
    </row>
    <row r="36" spans="1:12" x14ac:dyDescent="0.25">
      <c r="A36" s="197"/>
      <c r="B36" s="198"/>
      <c r="C36" s="198"/>
      <c r="D36" s="198"/>
      <c r="E36" s="198"/>
      <c r="F36" s="22">
        <v>2021</v>
      </c>
      <c r="G36" s="23">
        <f t="shared" si="2"/>
        <v>1621.9</v>
      </c>
      <c r="H36" s="30"/>
      <c r="I36" s="30"/>
      <c r="J36" s="23">
        <f>SUM(J56+J57+J63+J64+J65+J76+J83)</f>
        <v>1621.9</v>
      </c>
      <c r="K36" s="23"/>
      <c r="L36" s="189"/>
    </row>
    <row r="37" spans="1:12" x14ac:dyDescent="0.25">
      <c r="A37" s="197"/>
      <c r="B37" s="198"/>
      <c r="C37" s="198"/>
      <c r="D37" s="198"/>
      <c r="E37" s="198"/>
      <c r="F37" s="22">
        <v>2022</v>
      </c>
      <c r="G37" s="23">
        <f>J37</f>
        <v>3981.9</v>
      </c>
      <c r="H37" s="30"/>
      <c r="I37" s="30"/>
      <c r="J37" s="23">
        <f>SUM(J54+J58+J59+J66+J67+J70+J77+J84)</f>
        <v>3981.9</v>
      </c>
      <c r="K37" s="23"/>
      <c r="L37" s="189"/>
    </row>
    <row r="38" spans="1:12" x14ac:dyDescent="0.25">
      <c r="A38" s="182"/>
      <c r="B38" s="183"/>
      <c r="C38" s="183"/>
      <c r="D38" s="183"/>
      <c r="E38" s="183"/>
      <c r="F38" s="31">
        <v>2023</v>
      </c>
      <c r="G38" s="27">
        <f>J38</f>
        <v>5090.7000000000007</v>
      </c>
      <c r="H38" s="32"/>
      <c r="I38" s="32"/>
      <c r="J38" s="27">
        <f>SUM(J55+J61+J62+J68+J69+J71+J78+J85)</f>
        <v>5090.7000000000007</v>
      </c>
      <c r="K38" s="27"/>
      <c r="L38" s="190"/>
    </row>
    <row r="39" spans="1:12" ht="51.75" customHeight="1" x14ac:dyDescent="0.25">
      <c r="A39" s="7" t="s">
        <v>52</v>
      </c>
      <c r="B39" s="33" t="s">
        <v>11</v>
      </c>
      <c r="C39" s="33" t="s">
        <v>10</v>
      </c>
      <c r="D39" s="34">
        <v>2017</v>
      </c>
      <c r="E39" s="34">
        <v>2017</v>
      </c>
      <c r="F39" s="35">
        <v>2017</v>
      </c>
      <c r="G39" s="36">
        <f t="shared" si="2"/>
        <v>464.3</v>
      </c>
      <c r="H39" s="36"/>
      <c r="I39" s="36"/>
      <c r="J39" s="37">
        <v>464.3</v>
      </c>
      <c r="K39" s="37"/>
      <c r="L39" s="159" t="s">
        <v>184</v>
      </c>
    </row>
    <row r="40" spans="1:12" ht="75" customHeight="1" x14ac:dyDescent="0.25">
      <c r="A40" s="7" t="s">
        <v>53</v>
      </c>
      <c r="B40" s="33" t="s">
        <v>12</v>
      </c>
      <c r="C40" s="33" t="s">
        <v>10</v>
      </c>
      <c r="D40" s="34">
        <v>2017</v>
      </c>
      <c r="E40" s="34">
        <v>2017</v>
      </c>
      <c r="F40" s="34">
        <v>2017</v>
      </c>
      <c r="G40" s="37">
        <f t="shared" si="2"/>
        <v>97.4</v>
      </c>
      <c r="H40" s="37"/>
      <c r="I40" s="37"/>
      <c r="J40" s="37">
        <v>97.4</v>
      </c>
      <c r="K40" s="37"/>
      <c r="L40" s="194"/>
    </row>
    <row r="41" spans="1:12" ht="62.25" customHeight="1" x14ac:dyDescent="0.25">
      <c r="A41" s="7" t="s">
        <v>55</v>
      </c>
      <c r="B41" s="33" t="s">
        <v>13</v>
      </c>
      <c r="C41" s="33" t="s">
        <v>10</v>
      </c>
      <c r="D41" s="34">
        <v>2017</v>
      </c>
      <c r="E41" s="34">
        <v>2017</v>
      </c>
      <c r="F41" s="34">
        <v>2017</v>
      </c>
      <c r="G41" s="37">
        <f t="shared" si="2"/>
        <v>47.6</v>
      </c>
      <c r="H41" s="37"/>
      <c r="I41" s="37"/>
      <c r="J41" s="37">
        <v>47.6</v>
      </c>
      <c r="K41" s="37"/>
      <c r="L41" s="194"/>
    </row>
    <row r="42" spans="1:12" ht="51.75" customHeight="1" x14ac:dyDescent="0.25">
      <c r="A42" s="7" t="s">
        <v>56</v>
      </c>
      <c r="B42" s="33" t="s">
        <v>14</v>
      </c>
      <c r="C42" s="33" t="s">
        <v>10</v>
      </c>
      <c r="D42" s="34">
        <v>2017</v>
      </c>
      <c r="E42" s="34">
        <v>2017</v>
      </c>
      <c r="F42" s="34">
        <v>2017</v>
      </c>
      <c r="G42" s="37">
        <f t="shared" si="2"/>
        <v>400</v>
      </c>
      <c r="H42" s="37"/>
      <c r="I42" s="37"/>
      <c r="J42" s="37">
        <v>400</v>
      </c>
      <c r="K42" s="37"/>
      <c r="L42" s="194"/>
    </row>
    <row r="43" spans="1:12" ht="79.5" customHeight="1" x14ac:dyDescent="0.25">
      <c r="A43" s="7" t="s">
        <v>57</v>
      </c>
      <c r="B43" s="33" t="s">
        <v>15</v>
      </c>
      <c r="C43" s="38" t="s">
        <v>10</v>
      </c>
      <c r="D43" s="34">
        <v>2017</v>
      </c>
      <c r="E43" s="34">
        <v>2017</v>
      </c>
      <c r="F43" s="34">
        <v>2017</v>
      </c>
      <c r="G43" s="37">
        <f t="shared" si="2"/>
        <v>200</v>
      </c>
      <c r="H43" s="37"/>
      <c r="I43" s="37"/>
      <c r="J43" s="37">
        <v>200</v>
      </c>
      <c r="K43" s="37"/>
      <c r="L43" s="194"/>
    </row>
    <row r="44" spans="1:12" ht="47.25" customHeight="1" x14ac:dyDescent="0.25">
      <c r="A44" s="7" t="s">
        <v>58</v>
      </c>
      <c r="B44" s="33" t="s">
        <v>16</v>
      </c>
      <c r="C44" s="38" t="s">
        <v>10</v>
      </c>
      <c r="D44" s="34">
        <v>2018</v>
      </c>
      <c r="E44" s="34">
        <v>2018</v>
      </c>
      <c r="F44" s="39">
        <v>2018</v>
      </c>
      <c r="G44" s="40">
        <f>SUM(I44:K44)</f>
        <v>70</v>
      </c>
      <c r="H44" s="40"/>
      <c r="I44" s="40"/>
      <c r="J44" s="40">
        <v>70</v>
      </c>
      <c r="K44" s="40"/>
      <c r="L44" s="194"/>
    </row>
    <row r="45" spans="1:12" ht="48" customHeight="1" x14ac:dyDescent="0.25">
      <c r="A45" s="7" t="s">
        <v>59</v>
      </c>
      <c r="B45" s="33" t="s">
        <v>68</v>
      </c>
      <c r="C45" s="38" t="s">
        <v>10</v>
      </c>
      <c r="D45" s="34">
        <v>2018</v>
      </c>
      <c r="E45" s="34">
        <v>2018</v>
      </c>
      <c r="F45" s="34">
        <v>2018</v>
      </c>
      <c r="G45" s="37">
        <f>J45</f>
        <v>1052.8</v>
      </c>
      <c r="H45" s="37"/>
      <c r="I45" s="37"/>
      <c r="J45" s="37">
        <v>1052.8</v>
      </c>
      <c r="K45" s="37"/>
      <c r="L45" s="160"/>
    </row>
    <row r="46" spans="1:12" ht="53.25" customHeight="1" x14ac:dyDescent="0.25">
      <c r="A46" s="7" t="s">
        <v>60</v>
      </c>
      <c r="B46" s="33" t="s">
        <v>77</v>
      </c>
      <c r="C46" s="38" t="s">
        <v>10</v>
      </c>
      <c r="D46" s="34">
        <v>2018</v>
      </c>
      <c r="E46" s="34">
        <v>2018</v>
      </c>
      <c r="F46" s="34">
        <v>2018</v>
      </c>
      <c r="G46" s="37">
        <f t="shared" ref="G46:G55" si="3">SUM(I46:K46)</f>
        <v>140</v>
      </c>
      <c r="H46" s="37"/>
      <c r="I46" s="37"/>
      <c r="J46" s="37">
        <v>140</v>
      </c>
      <c r="K46" s="37"/>
      <c r="L46" s="159" t="s">
        <v>184</v>
      </c>
    </row>
    <row r="47" spans="1:12" ht="72.75" customHeight="1" x14ac:dyDescent="0.25">
      <c r="A47" s="7" t="s">
        <v>61</v>
      </c>
      <c r="B47" s="33" t="s">
        <v>54</v>
      </c>
      <c r="C47" s="38" t="s">
        <v>10</v>
      </c>
      <c r="D47" s="34">
        <v>2018</v>
      </c>
      <c r="E47" s="34">
        <v>2018</v>
      </c>
      <c r="F47" s="34">
        <v>2018</v>
      </c>
      <c r="G47" s="37">
        <f t="shared" si="3"/>
        <v>592</v>
      </c>
      <c r="H47" s="37"/>
      <c r="I47" s="37"/>
      <c r="J47" s="37">
        <v>592</v>
      </c>
      <c r="K47" s="37"/>
      <c r="L47" s="194"/>
    </row>
    <row r="48" spans="1:12" ht="49.5" customHeight="1" x14ac:dyDescent="0.25">
      <c r="A48" s="7" t="s">
        <v>62</v>
      </c>
      <c r="B48" s="38" t="s">
        <v>81</v>
      </c>
      <c r="C48" s="38" t="s">
        <v>10</v>
      </c>
      <c r="D48" s="34">
        <v>2018</v>
      </c>
      <c r="E48" s="34">
        <v>2018</v>
      </c>
      <c r="F48" s="34">
        <v>2018</v>
      </c>
      <c r="G48" s="37">
        <f t="shared" si="3"/>
        <v>472.9</v>
      </c>
      <c r="H48" s="37"/>
      <c r="I48" s="41"/>
      <c r="J48" s="37">
        <v>472.9</v>
      </c>
      <c r="K48" s="37"/>
      <c r="L48" s="194"/>
    </row>
    <row r="49" spans="1:12" ht="48" customHeight="1" x14ac:dyDescent="0.25">
      <c r="A49" s="7" t="s">
        <v>63</v>
      </c>
      <c r="B49" s="33" t="s">
        <v>117</v>
      </c>
      <c r="C49" s="38" t="s">
        <v>10</v>
      </c>
      <c r="D49" s="34">
        <v>2019</v>
      </c>
      <c r="E49" s="34">
        <v>2019</v>
      </c>
      <c r="F49" s="34">
        <v>2019</v>
      </c>
      <c r="G49" s="37">
        <f t="shared" si="3"/>
        <v>2486.8000000000002</v>
      </c>
      <c r="H49" s="37"/>
      <c r="I49" s="42"/>
      <c r="J49" s="37">
        <v>2486.8000000000002</v>
      </c>
      <c r="K49" s="37"/>
      <c r="L49" s="194"/>
    </row>
    <row r="50" spans="1:12" ht="66.75" customHeight="1" x14ac:dyDescent="0.25">
      <c r="A50" s="7" t="s">
        <v>112</v>
      </c>
      <c r="B50" s="33" t="s">
        <v>116</v>
      </c>
      <c r="C50" s="38" t="s">
        <v>10</v>
      </c>
      <c r="D50" s="34">
        <v>2019</v>
      </c>
      <c r="E50" s="34">
        <v>2019</v>
      </c>
      <c r="F50" s="34">
        <v>2019</v>
      </c>
      <c r="G50" s="37">
        <f t="shared" si="3"/>
        <v>400</v>
      </c>
      <c r="H50" s="37"/>
      <c r="I50" s="42"/>
      <c r="J50" s="37">
        <v>400</v>
      </c>
      <c r="K50" s="37"/>
      <c r="L50" s="194"/>
    </row>
    <row r="51" spans="1:12" s="12" customFormat="1" ht="12.95" customHeight="1" x14ac:dyDescent="0.25">
      <c r="A51" s="242" t="s">
        <v>170</v>
      </c>
      <c r="B51" s="185" t="s">
        <v>67</v>
      </c>
      <c r="C51" s="185" t="s">
        <v>10</v>
      </c>
      <c r="D51" s="195">
        <v>2018</v>
      </c>
      <c r="E51" s="221">
        <v>2023</v>
      </c>
      <c r="F51" s="39">
        <v>2018</v>
      </c>
      <c r="G51" s="40">
        <f t="shared" si="3"/>
        <v>1585.2</v>
      </c>
      <c r="H51" s="40"/>
      <c r="I51" s="43"/>
      <c r="J51" s="40">
        <f>2530-536-408.8</f>
        <v>1585.2</v>
      </c>
      <c r="K51" s="40"/>
      <c r="L51" s="194"/>
    </row>
    <row r="52" spans="1:12" s="12" customFormat="1" ht="12.95" customHeight="1" x14ac:dyDescent="0.25">
      <c r="A52" s="243"/>
      <c r="B52" s="186"/>
      <c r="C52" s="186"/>
      <c r="D52" s="206"/>
      <c r="E52" s="222"/>
      <c r="F52" s="44">
        <v>2020</v>
      </c>
      <c r="G52" s="45">
        <f t="shared" si="3"/>
        <v>20.599999999999987</v>
      </c>
      <c r="H52" s="45"/>
      <c r="I52" s="46"/>
      <c r="J52" s="45">
        <f>200-131.8-47.7+0.1</f>
        <v>20.599999999999987</v>
      </c>
      <c r="K52" s="45"/>
      <c r="L52" s="194"/>
    </row>
    <row r="53" spans="1:12" s="12" customFormat="1" ht="12.95" hidden="1" customHeight="1" x14ac:dyDescent="0.25">
      <c r="A53" s="243"/>
      <c r="B53" s="186"/>
      <c r="C53" s="186"/>
      <c r="D53" s="206"/>
      <c r="E53" s="222"/>
      <c r="F53" s="44">
        <v>2021</v>
      </c>
      <c r="G53" s="45">
        <f t="shared" si="3"/>
        <v>0</v>
      </c>
      <c r="H53" s="45"/>
      <c r="I53" s="46"/>
      <c r="J53" s="45"/>
      <c r="K53" s="45"/>
      <c r="L53" s="194"/>
    </row>
    <row r="54" spans="1:12" s="12" customFormat="1" ht="12.95" customHeight="1" x14ac:dyDescent="0.25">
      <c r="A54" s="243"/>
      <c r="B54" s="186"/>
      <c r="C54" s="186"/>
      <c r="D54" s="206"/>
      <c r="E54" s="222"/>
      <c r="F54" s="44">
        <v>2022</v>
      </c>
      <c r="G54" s="45">
        <f t="shared" si="3"/>
        <v>1000</v>
      </c>
      <c r="H54" s="45"/>
      <c r="I54" s="46"/>
      <c r="J54" s="125">
        <v>1000</v>
      </c>
      <c r="K54" s="45"/>
      <c r="L54" s="194"/>
    </row>
    <row r="55" spans="1:12" s="12" customFormat="1" ht="12.95" customHeight="1" x14ac:dyDescent="0.25">
      <c r="A55" s="244"/>
      <c r="B55" s="187"/>
      <c r="C55" s="187"/>
      <c r="D55" s="196"/>
      <c r="E55" s="223"/>
      <c r="F55" s="44">
        <v>2023</v>
      </c>
      <c r="G55" s="45">
        <f t="shared" si="3"/>
        <v>1000</v>
      </c>
      <c r="H55" s="45"/>
      <c r="I55" s="46"/>
      <c r="J55" s="125">
        <v>1000</v>
      </c>
      <c r="K55" s="45"/>
      <c r="L55" s="194"/>
    </row>
    <row r="56" spans="1:12" ht="48" customHeight="1" x14ac:dyDescent="0.25">
      <c r="A56" s="151" t="s">
        <v>171</v>
      </c>
      <c r="B56" s="134" t="s">
        <v>208</v>
      </c>
      <c r="C56" s="134" t="s">
        <v>10</v>
      </c>
      <c r="D56" s="126">
        <v>2021</v>
      </c>
      <c r="E56" s="126">
        <v>2021</v>
      </c>
      <c r="F56" s="126">
        <v>2021</v>
      </c>
      <c r="G56" s="109">
        <f>I56+J56</f>
        <v>213.7</v>
      </c>
      <c r="H56" s="109"/>
      <c r="I56" s="109"/>
      <c r="J56" s="148">
        <v>213.7</v>
      </c>
      <c r="K56" s="108"/>
      <c r="L56" s="194"/>
    </row>
    <row r="57" spans="1:12" ht="48" customHeight="1" x14ac:dyDescent="0.25">
      <c r="A57" s="151" t="s">
        <v>118</v>
      </c>
      <c r="B57" s="144" t="s">
        <v>209</v>
      </c>
      <c r="C57" s="134" t="s">
        <v>10</v>
      </c>
      <c r="D57" s="146">
        <v>2021</v>
      </c>
      <c r="E57" s="146">
        <v>2021</v>
      </c>
      <c r="F57" s="146">
        <v>2021</v>
      </c>
      <c r="G57" s="147">
        <f>J57+I57</f>
        <v>280.89999999999998</v>
      </c>
      <c r="H57" s="147"/>
      <c r="I57" s="109"/>
      <c r="J57" s="148">
        <v>280.89999999999998</v>
      </c>
      <c r="K57" s="110"/>
      <c r="L57" s="194"/>
    </row>
    <row r="58" spans="1:12" ht="62.25" customHeight="1" x14ac:dyDescent="0.25">
      <c r="A58" s="151" t="s">
        <v>217</v>
      </c>
      <c r="B58" s="144" t="s">
        <v>213</v>
      </c>
      <c r="C58" s="134" t="s">
        <v>10</v>
      </c>
      <c r="D58" s="146">
        <v>2022</v>
      </c>
      <c r="E58" s="146">
        <v>2022</v>
      </c>
      <c r="F58" s="146">
        <v>2022</v>
      </c>
      <c r="G58" s="147">
        <f>I58+J58</f>
        <v>600</v>
      </c>
      <c r="H58" s="147"/>
      <c r="I58" s="147"/>
      <c r="J58" s="108">
        <v>600</v>
      </c>
      <c r="K58" s="110"/>
      <c r="L58" s="194"/>
    </row>
    <row r="59" spans="1:12" ht="26.25" customHeight="1" x14ac:dyDescent="0.25">
      <c r="A59" s="161" t="s">
        <v>218</v>
      </c>
      <c r="B59" s="162" t="s">
        <v>210</v>
      </c>
      <c r="C59" s="162" t="s">
        <v>10</v>
      </c>
      <c r="D59" s="164">
        <v>2022</v>
      </c>
      <c r="E59" s="164">
        <v>2022</v>
      </c>
      <c r="F59" s="164">
        <v>2022</v>
      </c>
      <c r="G59" s="166">
        <f>I59+J59</f>
        <v>824.9</v>
      </c>
      <c r="H59" s="166"/>
      <c r="I59" s="166"/>
      <c r="J59" s="166">
        <v>824.9</v>
      </c>
      <c r="K59" s="168"/>
      <c r="L59" s="194"/>
    </row>
    <row r="60" spans="1:12" ht="24" customHeight="1" x14ac:dyDescent="0.25">
      <c r="A60" s="161"/>
      <c r="B60" s="163"/>
      <c r="C60" s="163"/>
      <c r="D60" s="165"/>
      <c r="E60" s="165"/>
      <c r="F60" s="165"/>
      <c r="G60" s="167"/>
      <c r="H60" s="167"/>
      <c r="I60" s="167"/>
      <c r="J60" s="167"/>
      <c r="K60" s="169"/>
      <c r="L60" s="194"/>
    </row>
    <row r="61" spans="1:12" ht="49.5" customHeight="1" x14ac:dyDescent="0.25">
      <c r="A61" s="151" t="s">
        <v>219</v>
      </c>
      <c r="B61" s="134" t="s">
        <v>207</v>
      </c>
      <c r="C61" s="134" t="s">
        <v>10</v>
      </c>
      <c r="D61" s="126">
        <v>2023</v>
      </c>
      <c r="E61" s="126">
        <v>2023</v>
      </c>
      <c r="F61" s="126">
        <v>2023</v>
      </c>
      <c r="G61" s="110">
        <f>I61+J61</f>
        <v>520.5</v>
      </c>
      <c r="H61" s="111"/>
      <c r="I61" s="109"/>
      <c r="J61" s="110">
        <v>520.5</v>
      </c>
      <c r="K61" s="110"/>
      <c r="L61" s="194"/>
    </row>
    <row r="62" spans="1:12" ht="50.25" customHeight="1" x14ac:dyDescent="0.25">
      <c r="A62" s="151" t="s">
        <v>220</v>
      </c>
      <c r="B62" s="134" t="s">
        <v>193</v>
      </c>
      <c r="C62" s="134" t="s">
        <v>10</v>
      </c>
      <c r="D62" s="126">
        <v>2023</v>
      </c>
      <c r="E62" s="126">
        <v>2023</v>
      </c>
      <c r="F62" s="126">
        <v>2023</v>
      </c>
      <c r="G62" s="135">
        <f>J62+I62</f>
        <v>1177.0999999999999</v>
      </c>
      <c r="H62" s="134"/>
      <c r="I62" s="109"/>
      <c r="J62" s="135">
        <v>1177.0999999999999</v>
      </c>
      <c r="K62" s="134"/>
      <c r="L62" s="194"/>
    </row>
    <row r="63" spans="1:12" ht="60" customHeight="1" x14ac:dyDescent="0.25">
      <c r="A63" s="151" t="s">
        <v>221</v>
      </c>
      <c r="B63" s="134" t="s">
        <v>161</v>
      </c>
      <c r="C63" s="134" t="s">
        <v>10</v>
      </c>
      <c r="D63" s="126">
        <v>2021</v>
      </c>
      <c r="E63" s="107">
        <v>2021</v>
      </c>
      <c r="F63" s="126">
        <v>2021</v>
      </c>
      <c r="G63" s="108">
        <f t="shared" ref="G63:G69" si="4">SUM(I63:K63)</f>
        <v>422.4</v>
      </c>
      <c r="H63" s="108"/>
      <c r="I63" s="108"/>
      <c r="J63" s="108">
        <v>422.4</v>
      </c>
      <c r="K63" s="108"/>
      <c r="L63" s="194"/>
    </row>
    <row r="64" spans="1:12" ht="49.5" customHeight="1" x14ac:dyDescent="0.25">
      <c r="A64" s="151" t="s">
        <v>222</v>
      </c>
      <c r="B64" s="134" t="s">
        <v>194</v>
      </c>
      <c r="C64" s="134" t="s">
        <v>10</v>
      </c>
      <c r="D64" s="126">
        <v>2021</v>
      </c>
      <c r="E64" s="107">
        <v>2021</v>
      </c>
      <c r="F64" s="126">
        <v>2021</v>
      </c>
      <c r="G64" s="108">
        <f t="shared" si="4"/>
        <v>309</v>
      </c>
      <c r="H64" s="108"/>
      <c r="I64" s="108"/>
      <c r="J64" s="108">
        <v>309</v>
      </c>
      <c r="K64" s="108"/>
      <c r="L64" s="194"/>
    </row>
    <row r="65" spans="1:12" ht="49.5" customHeight="1" x14ac:dyDescent="0.25">
      <c r="A65" s="151" t="s">
        <v>223</v>
      </c>
      <c r="B65" s="134" t="s">
        <v>166</v>
      </c>
      <c r="C65" s="134" t="s">
        <v>10</v>
      </c>
      <c r="D65" s="126">
        <v>2021</v>
      </c>
      <c r="E65" s="126">
        <v>2021</v>
      </c>
      <c r="F65" s="126">
        <v>2021</v>
      </c>
      <c r="G65" s="108">
        <f t="shared" si="4"/>
        <v>338.5</v>
      </c>
      <c r="H65" s="108"/>
      <c r="I65" s="108"/>
      <c r="J65" s="108">
        <v>338.5</v>
      </c>
      <c r="K65" s="108"/>
      <c r="L65" s="194"/>
    </row>
    <row r="66" spans="1:12" ht="48.75" customHeight="1" x14ac:dyDescent="0.25">
      <c r="A66" s="151" t="s">
        <v>224</v>
      </c>
      <c r="B66" s="134" t="s">
        <v>159</v>
      </c>
      <c r="C66" s="134" t="s">
        <v>10</v>
      </c>
      <c r="D66" s="126">
        <v>2022</v>
      </c>
      <c r="E66" s="126">
        <v>2022</v>
      </c>
      <c r="F66" s="126">
        <v>2022</v>
      </c>
      <c r="G66" s="108">
        <f t="shared" si="4"/>
        <v>237.9</v>
      </c>
      <c r="H66" s="108"/>
      <c r="I66" s="108"/>
      <c r="J66" s="108">
        <v>237.9</v>
      </c>
      <c r="K66" s="108"/>
      <c r="L66" s="194"/>
    </row>
    <row r="67" spans="1:12" ht="64.5" customHeight="1" x14ac:dyDescent="0.25">
      <c r="A67" s="151" t="s">
        <v>225</v>
      </c>
      <c r="B67" s="134" t="s">
        <v>196</v>
      </c>
      <c r="C67" s="134" t="s">
        <v>10</v>
      </c>
      <c r="D67" s="126">
        <v>2022</v>
      </c>
      <c r="E67" s="126">
        <v>2022</v>
      </c>
      <c r="F67" s="126">
        <v>2022</v>
      </c>
      <c r="G67" s="108">
        <f t="shared" si="4"/>
        <v>719.1</v>
      </c>
      <c r="H67" s="108"/>
      <c r="I67" s="108"/>
      <c r="J67" s="108">
        <v>719.1</v>
      </c>
      <c r="K67" s="108"/>
      <c r="L67" s="194"/>
    </row>
    <row r="68" spans="1:12" ht="91.5" customHeight="1" x14ac:dyDescent="0.25">
      <c r="A68" s="151" t="s">
        <v>226</v>
      </c>
      <c r="B68" s="134" t="s">
        <v>199</v>
      </c>
      <c r="C68" s="134" t="s">
        <v>10</v>
      </c>
      <c r="D68" s="126">
        <v>2023</v>
      </c>
      <c r="E68" s="107">
        <v>2023</v>
      </c>
      <c r="F68" s="126">
        <v>2023</v>
      </c>
      <c r="G68" s="108">
        <f t="shared" si="4"/>
        <v>383.8</v>
      </c>
      <c r="H68" s="108"/>
      <c r="I68" s="108"/>
      <c r="J68" s="108">
        <v>383.8</v>
      </c>
      <c r="K68" s="108"/>
      <c r="L68" s="160"/>
    </row>
    <row r="69" spans="1:12" ht="63" customHeight="1" x14ac:dyDescent="0.25">
      <c r="A69" s="151" t="s">
        <v>227</v>
      </c>
      <c r="B69" s="134" t="s">
        <v>200</v>
      </c>
      <c r="C69" s="134" t="s">
        <v>10</v>
      </c>
      <c r="D69" s="126">
        <v>2023</v>
      </c>
      <c r="E69" s="107">
        <v>2023</v>
      </c>
      <c r="F69" s="126">
        <v>2023</v>
      </c>
      <c r="G69" s="108">
        <f t="shared" si="4"/>
        <v>409.3</v>
      </c>
      <c r="H69" s="108"/>
      <c r="I69" s="108"/>
      <c r="J69" s="108">
        <v>409.3</v>
      </c>
      <c r="K69" s="108"/>
      <c r="L69" s="159" t="s">
        <v>184</v>
      </c>
    </row>
    <row r="70" spans="1:12" ht="48.75" customHeight="1" x14ac:dyDescent="0.25">
      <c r="A70" s="151" t="s">
        <v>228</v>
      </c>
      <c r="B70" s="150" t="s">
        <v>179</v>
      </c>
      <c r="C70" s="152" t="s">
        <v>10</v>
      </c>
      <c r="D70" s="150">
        <v>2022</v>
      </c>
      <c r="E70" s="150">
        <v>2022</v>
      </c>
      <c r="F70" s="149">
        <v>2022</v>
      </c>
      <c r="G70" s="148">
        <f>SUM(I70:K70)</f>
        <v>500</v>
      </c>
      <c r="H70" s="148"/>
      <c r="I70" s="148"/>
      <c r="J70" s="148">
        <v>500</v>
      </c>
      <c r="K70" s="148"/>
      <c r="L70" s="194"/>
    </row>
    <row r="71" spans="1:12" ht="91.5" customHeight="1" x14ac:dyDescent="0.25">
      <c r="A71" s="151" t="s">
        <v>229</v>
      </c>
      <c r="B71" s="150" t="s">
        <v>179</v>
      </c>
      <c r="C71" s="152" t="s">
        <v>10</v>
      </c>
      <c r="D71" s="150">
        <v>2023</v>
      </c>
      <c r="E71" s="150">
        <v>2023</v>
      </c>
      <c r="F71" s="149">
        <v>2023</v>
      </c>
      <c r="G71" s="148">
        <f>SUM(I71:K71)</f>
        <v>1500</v>
      </c>
      <c r="H71" s="148"/>
      <c r="I71" s="148"/>
      <c r="J71" s="148">
        <v>1500</v>
      </c>
      <c r="K71" s="148"/>
      <c r="L71" s="194"/>
    </row>
    <row r="72" spans="1:12" ht="12.95" customHeight="1" x14ac:dyDescent="0.25">
      <c r="A72" s="175" t="s">
        <v>232</v>
      </c>
      <c r="B72" s="185" t="s">
        <v>65</v>
      </c>
      <c r="C72" s="185" t="s">
        <v>10</v>
      </c>
      <c r="D72" s="195">
        <v>2017</v>
      </c>
      <c r="E72" s="221">
        <v>2023</v>
      </c>
      <c r="F72" s="39">
        <v>2017</v>
      </c>
      <c r="G72" s="40">
        <f>SUM(I72:K72)</f>
        <v>63.7</v>
      </c>
      <c r="H72" s="40"/>
      <c r="I72" s="40"/>
      <c r="J72" s="40">
        <v>63.7</v>
      </c>
      <c r="K72" s="40"/>
      <c r="L72" s="194"/>
    </row>
    <row r="73" spans="1:12" ht="12.95" customHeight="1" x14ac:dyDescent="0.25">
      <c r="A73" s="176"/>
      <c r="B73" s="186"/>
      <c r="C73" s="186"/>
      <c r="D73" s="206"/>
      <c r="E73" s="222"/>
      <c r="F73" s="44">
        <v>2018</v>
      </c>
      <c r="G73" s="45">
        <f>SUM(I73:K73)</f>
        <v>28.7</v>
      </c>
      <c r="H73" s="45"/>
      <c r="I73" s="45"/>
      <c r="J73" s="45">
        <v>28.7</v>
      </c>
      <c r="K73" s="45"/>
      <c r="L73" s="194"/>
    </row>
    <row r="74" spans="1:12" ht="12.95" customHeight="1" x14ac:dyDescent="0.25">
      <c r="A74" s="176"/>
      <c r="B74" s="186"/>
      <c r="C74" s="186"/>
      <c r="D74" s="206"/>
      <c r="E74" s="222"/>
      <c r="F74" s="44">
        <v>2019</v>
      </c>
      <c r="G74" s="45">
        <v>20.2</v>
      </c>
      <c r="H74" s="45"/>
      <c r="I74" s="45"/>
      <c r="J74" s="45">
        <v>20.2</v>
      </c>
      <c r="K74" s="45"/>
      <c r="L74" s="194"/>
    </row>
    <row r="75" spans="1:12" ht="12.95" customHeight="1" x14ac:dyDescent="0.25">
      <c r="A75" s="176"/>
      <c r="B75" s="186"/>
      <c r="C75" s="186"/>
      <c r="D75" s="206"/>
      <c r="E75" s="222"/>
      <c r="F75" s="44">
        <v>2020</v>
      </c>
      <c r="G75" s="45">
        <f t="shared" ref="G75:G81" si="5">SUM(I75:K75)</f>
        <v>35.699999999999996</v>
      </c>
      <c r="H75" s="45"/>
      <c r="I75" s="46"/>
      <c r="J75" s="45">
        <f>35.8-0.1</f>
        <v>35.699999999999996</v>
      </c>
      <c r="K75" s="45"/>
      <c r="L75" s="194"/>
    </row>
    <row r="76" spans="1:12" ht="12.95" customHeight="1" x14ac:dyDescent="0.25">
      <c r="A76" s="176"/>
      <c r="B76" s="186"/>
      <c r="C76" s="186"/>
      <c r="D76" s="206"/>
      <c r="E76" s="222"/>
      <c r="F76" s="44">
        <v>2021</v>
      </c>
      <c r="G76" s="45">
        <f t="shared" si="5"/>
        <v>27.4</v>
      </c>
      <c r="H76" s="45"/>
      <c r="I76" s="46"/>
      <c r="J76" s="125">
        <v>27.4</v>
      </c>
      <c r="K76" s="45"/>
      <c r="L76" s="194"/>
    </row>
    <row r="77" spans="1:12" ht="12.95" customHeight="1" x14ac:dyDescent="0.25">
      <c r="A77" s="176"/>
      <c r="B77" s="186"/>
      <c r="C77" s="186"/>
      <c r="D77" s="206"/>
      <c r="E77" s="222"/>
      <c r="F77" s="93">
        <v>2022</v>
      </c>
      <c r="G77" s="45">
        <f t="shared" ref="G77" si="6">SUM(I77:K77)</f>
        <v>50</v>
      </c>
      <c r="H77" s="45"/>
      <c r="I77" s="46"/>
      <c r="J77" s="45">
        <v>50</v>
      </c>
      <c r="K77" s="45"/>
      <c r="L77" s="194"/>
    </row>
    <row r="78" spans="1:12" ht="12.95" customHeight="1" x14ac:dyDescent="0.25">
      <c r="A78" s="177"/>
      <c r="B78" s="187"/>
      <c r="C78" s="187"/>
      <c r="D78" s="196"/>
      <c r="E78" s="223"/>
      <c r="F78" s="44">
        <v>2023</v>
      </c>
      <c r="G78" s="45">
        <f t="shared" si="5"/>
        <v>50</v>
      </c>
      <c r="H78" s="45"/>
      <c r="I78" s="46"/>
      <c r="J78" s="45">
        <v>50</v>
      </c>
      <c r="K78" s="45"/>
      <c r="L78" s="194"/>
    </row>
    <row r="79" spans="1:12" ht="12.95" customHeight="1" x14ac:dyDescent="0.25">
      <c r="A79" s="175" t="s">
        <v>233</v>
      </c>
      <c r="B79" s="185" t="s">
        <v>27</v>
      </c>
      <c r="C79" s="185" t="s">
        <v>10</v>
      </c>
      <c r="D79" s="195">
        <v>2017</v>
      </c>
      <c r="E79" s="224">
        <v>2023</v>
      </c>
      <c r="F79" s="39">
        <v>2017</v>
      </c>
      <c r="G79" s="40">
        <f t="shared" si="5"/>
        <v>65</v>
      </c>
      <c r="H79" s="40"/>
      <c r="I79" s="40"/>
      <c r="J79" s="40">
        <v>65</v>
      </c>
      <c r="K79" s="40"/>
      <c r="L79" s="194"/>
    </row>
    <row r="80" spans="1:12" ht="12.95" customHeight="1" x14ac:dyDescent="0.25">
      <c r="A80" s="176"/>
      <c r="B80" s="186"/>
      <c r="C80" s="186"/>
      <c r="D80" s="206"/>
      <c r="E80" s="225"/>
      <c r="F80" s="44">
        <v>2018</v>
      </c>
      <c r="G80" s="45">
        <f t="shared" si="5"/>
        <v>63.7</v>
      </c>
      <c r="H80" s="45"/>
      <c r="I80" s="45"/>
      <c r="J80" s="45">
        <v>63.7</v>
      </c>
      <c r="K80" s="45"/>
      <c r="L80" s="194"/>
    </row>
    <row r="81" spans="1:12" ht="12.95" customHeight="1" x14ac:dyDescent="0.25">
      <c r="A81" s="176"/>
      <c r="B81" s="186"/>
      <c r="C81" s="186"/>
      <c r="D81" s="206"/>
      <c r="E81" s="225"/>
      <c r="F81" s="44">
        <v>2019</v>
      </c>
      <c r="G81" s="45">
        <f t="shared" si="5"/>
        <v>53.3</v>
      </c>
      <c r="H81" s="45"/>
      <c r="I81" s="45"/>
      <c r="J81" s="45">
        <f>50+3.3</f>
        <v>53.3</v>
      </c>
      <c r="K81" s="45"/>
      <c r="L81" s="194"/>
    </row>
    <row r="82" spans="1:12" ht="12.95" customHeight="1" x14ac:dyDescent="0.25">
      <c r="A82" s="176"/>
      <c r="B82" s="186"/>
      <c r="C82" s="186"/>
      <c r="D82" s="206"/>
      <c r="E82" s="225"/>
      <c r="F82" s="44">
        <v>2020</v>
      </c>
      <c r="G82" s="45">
        <f t="shared" ref="G82:G94" si="7">SUM(I82:K82)</f>
        <v>163.19999999999999</v>
      </c>
      <c r="H82" s="45"/>
      <c r="I82" s="46"/>
      <c r="J82" s="45">
        <f>115.5+47.7</f>
        <v>163.19999999999999</v>
      </c>
      <c r="K82" s="45"/>
      <c r="L82" s="194"/>
    </row>
    <row r="83" spans="1:12" ht="12.95" customHeight="1" x14ac:dyDescent="0.25">
      <c r="A83" s="176"/>
      <c r="B83" s="186"/>
      <c r="C83" s="186"/>
      <c r="D83" s="206"/>
      <c r="E83" s="225"/>
      <c r="F83" s="44">
        <v>2021</v>
      </c>
      <c r="G83" s="45">
        <f t="shared" si="7"/>
        <v>30</v>
      </c>
      <c r="H83" s="45"/>
      <c r="I83" s="46"/>
      <c r="J83" s="125">
        <v>30</v>
      </c>
      <c r="K83" s="45"/>
      <c r="L83" s="194"/>
    </row>
    <row r="84" spans="1:12" ht="12.95" customHeight="1" x14ac:dyDescent="0.25">
      <c r="A84" s="176"/>
      <c r="B84" s="186"/>
      <c r="C84" s="186"/>
      <c r="D84" s="206"/>
      <c r="E84" s="225"/>
      <c r="F84" s="93">
        <v>2022</v>
      </c>
      <c r="G84" s="45">
        <f>J84</f>
        <v>50</v>
      </c>
      <c r="H84" s="45"/>
      <c r="I84" s="46"/>
      <c r="J84" s="45">
        <v>50</v>
      </c>
      <c r="K84" s="45"/>
      <c r="L84" s="194"/>
    </row>
    <row r="85" spans="1:12" ht="12.95" customHeight="1" x14ac:dyDescent="0.25">
      <c r="A85" s="177"/>
      <c r="B85" s="187"/>
      <c r="C85" s="187"/>
      <c r="D85" s="196"/>
      <c r="E85" s="226"/>
      <c r="F85" s="44">
        <v>2023</v>
      </c>
      <c r="G85" s="45">
        <f>SUM(I85:K85)</f>
        <v>50</v>
      </c>
      <c r="H85" s="45"/>
      <c r="I85" s="46"/>
      <c r="J85" s="45">
        <v>50</v>
      </c>
      <c r="K85" s="45"/>
      <c r="L85" s="160"/>
    </row>
    <row r="86" spans="1:12" ht="14.1" customHeight="1" x14ac:dyDescent="0.25">
      <c r="A86" s="179" t="s">
        <v>70</v>
      </c>
      <c r="B86" s="180"/>
      <c r="C86" s="180"/>
      <c r="D86" s="180"/>
      <c r="E86" s="180"/>
      <c r="F86" s="47">
        <v>2017</v>
      </c>
      <c r="G86" s="48">
        <f t="shared" si="7"/>
        <v>3087.8</v>
      </c>
      <c r="H86" s="48"/>
      <c r="I86" s="48"/>
      <c r="J86" s="48">
        <f>SUM(J93+J94+J95+J96+J108+J115)</f>
        <v>3087.8</v>
      </c>
      <c r="K86" s="48"/>
      <c r="L86" s="191"/>
    </row>
    <row r="87" spans="1:12" ht="14.1" customHeight="1" x14ac:dyDescent="0.25">
      <c r="A87" s="197"/>
      <c r="B87" s="198"/>
      <c r="C87" s="198"/>
      <c r="D87" s="198"/>
      <c r="E87" s="198"/>
      <c r="F87" s="49">
        <v>2018</v>
      </c>
      <c r="G87" s="50">
        <f t="shared" si="7"/>
        <v>2529.1000000000004</v>
      </c>
      <c r="H87" s="50"/>
      <c r="I87" s="50"/>
      <c r="J87" s="50">
        <f>SUM(J98+J99+J109+J116)</f>
        <v>2529.1000000000004</v>
      </c>
      <c r="K87" s="50"/>
      <c r="L87" s="192"/>
    </row>
    <row r="88" spans="1:12" ht="14.1" customHeight="1" x14ac:dyDescent="0.25">
      <c r="A88" s="197"/>
      <c r="B88" s="198"/>
      <c r="C88" s="198"/>
      <c r="D88" s="198"/>
      <c r="E88" s="198"/>
      <c r="F88" s="49">
        <v>2019</v>
      </c>
      <c r="G88" s="50">
        <f t="shared" si="7"/>
        <v>7755.8</v>
      </c>
      <c r="H88" s="50"/>
      <c r="I88" s="50"/>
      <c r="J88" s="50">
        <f>SUM(J100+J101+J102+J103+J110+J117)</f>
        <v>7755.8</v>
      </c>
      <c r="K88" s="50"/>
      <c r="L88" s="192"/>
    </row>
    <row r="89" spans="1:12" ht="14.1" customHeight="1" x14ac:dyDescent="0.25">
      <c r="A89" s="197"/>
      <c r="B89" s="198"/>
      <c r="C89" s="198"/>
      <c r="D89" s="198"/>
      <c r="E89" s="198"/>
      <c r="F89" s="49">
        <v>2020</v>
      </c>
      <c r="G89" s="50">
        <f t="shared" si="7"/>
        <v>40</v>
      </c>
      <c r="H89" s="50"/>
      <c r="I89" s="50"/>
      <c r="J89" s="23">
        <f>SUM(J111+J118)</f>
        <v>40</v>
      </c>
      <c r="K89" s="23"/>
      <c r="L89" s="192"/>
    </row>
    <row r="90" spans="1:12" ht="14.1" customHeight="1" x14ac:dyDescent="0.25">
      <c r="A90" s="197"/>
      <c r="B90" s="198"/>
      <c r="C90" s="198"/>
      <c r="D90" s="198"/>
      <c r="E90" s="198"/>
      <c r="F90" s="49">
        <v>2021</v>
      </c>
      <c r="G90" s="50">
        <f t="shared" si="7"/>
        <v>50</v>
      </c>
      <c r="H90" s="50"/>
      <c r="I90" s="50"/>
      <c r="J90" s="23">
        <f>SUM(J112+J119)</f>
        <v>50</v>
      </c>
      <c r="K90" s="23"/>
      <c r="L90" s="192"/>
    </row>
    <row r="91" spans="1:12" ht="14.1" customHeight="1" x14ac:dyDescent="0.25">
      <c r="A91" s="197"/>
      <c r="B91" s="198"/>
      <c r="C91" s="198"/>
      <c r="D91" s="198"/>
      <c r="E91" s="198"/>
      <c r="F91" s="49">
        <v>2022</v>
      </c>
      <c r="G91" s="50">
        <f>J91</f>
        <v>3432.9</v>
      </c>
      <c r="H91" s="50"/>
      <c r="I91" s="50"/>
      <c r="J91" s="23">
        <f>SUM(J104+J106+J113+J120)</f>
        <v>3432.9</v>
      </c>
      <c r="K91" s="23"/>
      <c r="L91" s="192"/>
    </row>
    <row r="92" spans="1:12" ht="14.1" customHeight="1" x14ac:dyDescent="0.25">
      <c r="A92" s="182"/>
      <c r="B92" s="183"/>
      <c r="C92" s="183"/>
      <c r="D92" s="183"/>
      <c r="E92" s="183"/>
      <c r="F92" s="51">
        <v>2023</v>
      </c>
      <c r="G92" s="52">
        <f>SUM(I92:K92)</f>
        <v>3710.8</v>
      </c>
      <c r="H92" s="52"/>
      <c r="I92" s="52"/>
      <c r="J92" s="27">
        <f>SUM(J105+J107+J114+J121)</f>
        <v>3710.8</v>
      </c>
      <c r="K92" s="27"/>
      <c r="L92" s="193"/>
    </row>
    <row r="93" spans="1:12" ht="64.5" customHeight="1" x14ac:dyDescent="0.25">
      <c r="A93" s="7" t="s">
        <v>44</v>
      </c>
      <c r="B93" s="33" t="s">
        <v>30</v>
      </c>
      <c r="C93" s="33" t="s">
        <v>10</v>
      </c>
      <c r="D93" s="34">
        <v>2017</v>
      </c>
      <c r="E93" s="34">
        <v>2017</v>
      </c>
      <c r="F93" s="35">
        <v>2017</v>
      </c>
      <c r="G93" s="36">
        <f t="shared" si="7"/>
        <v>1011.8</v>
      </c>
      <c r="H93" s="36"/>
      <c r="I93" s="52"/>
      <c r="J93" s="36">
        <v>1011.8</v>
      </c>
      <c r="K93" s="36"/>
      <c r="L93" s="159" t="s">
        <v>164</v>
      </c>
    </row>
    <row r="94" spans="1:12" ht="60" customHeight="1" x14ac:dyDescent="0.25">
      <c r="A94" s="7" t="s">
        <v>45</v>
      </c>
      <c r="B94" s="33" t="s">
        <v>31</v>
      </c>
      <c r="C94" s="33" t="s">
        <v>10</v>
      </c>
      <c r="D94" s="34">
        <v>2017</v>
      </c>
      <c r="E94" s="34">
        <v>2017</v>
      </c>
      <c r="F94" s="34">
        <v>2017</v>
      </c>
      <c r="G94" s="36">
        <f t="shared" si="7"/>
        <v>796</v>
      </c>
      <c r="H94" s="37"/>
      <c r="I94" s="41"/>
      <c r="J94" s="37">
        <v>796</v>
      </c>
      <c r="K94" s="37"/>
      <c r="L94" s="194"/>
    </row>
    <row r="95" spans="1:12" ht="64.5" customHeight="1" x14ac:dyDescent="0.25">
      <c r="A95" s="7" t="s">
        <v>46</v>
      </c>
      <c r="B95" s="33" t="s">
        <v>32</v>
      </c>
      <c r="C95" s="33" t="s">
        <v>10</v>
      </c>
      <c r="D95" s="34">
        <v>2017</v>
      </c>
      <c r="E95" s="34">
        <v>2017</v>
      </c>
      <c r="F95" s="34">
        <v>2017</v>
      </c>
      <c r="G95" s="37">
        <f>SUM(I95:K95)</f>
        <v>398</v>
      </c>
      <c r="H95" s="37"/>
      <c r="I95" s="37"/>
      <c r="J95" s="37">
        <v>398</v>
      </c>
      <c r="K95" s="37"/>
      <c r="L95" s="194"/>
    </row>
    <row r="96" spans="1:12" ht="18" customHeight="1" x14ac:dyDescent="0.25">
      <c r="A96" s="161" t="s">
        <v>47</v>
      </c>
      <c r="B96" s="174" t="s">
        <v>76</v>
      </c>
      <c r="C96" s="174" t="s">
        <v>10</v>
      </c>
      <c r="D96" s="173">
        <v>2017</v>
      </c>
      <c r="E96" s="195">
        <v>2017</v>
      </c>
      <c r="F96" s="39">
        <v>2017</v>
      </c>
      <c r="G96" s="40">
        <f>SUM(I96:K96)</f>
        <v>764</v>
      </c>
      <c r="H96" s="40"/>
      <c r="I96" s="48"/>
      <c r="J96" s="40">
        <v>764</v>
      </c>
      <c r="K96" s="40"/>
      <c r="L96" s="194"/>
    </row>
    <row r="97" spans="1:12" ht="31.5" customHeight="1" x14ac:dyDescent="0.25">
      <c r="A97" s="161"/>
      <c r="B97" s="174"/>
      <c r="C97" s="174"/>
      <c r="D97" s="173"/>
      <c r="E97" s="196"/>
      <c r="F97" s="35"/>
      <c r="G97" s="36"/>
      <c r="H97" s="36"/>
      <c r="I97" s="52"/>
      <c r="J97" s="36"/>
      <c r="K97" s="36"/>
      <c r="L97" s="194"/>
    </row>
    <row r="98" spans="1:12" ht="75" customHeight="1" x14ac:dyDescent="0.25">
      <c r="A98" s="7" t="s">
        <v>75</v>
      </c>
      <c r="B98" s="33" t="s">
        <v>74</v>
      </c>
      <c r="C98" s="33" t="s">
        <v>10</v>
      </c>
      <c r="D98" s="34">
        <v>2018</v>
      </c>
      <c r="E98" s="34">
        <v>2018</v>
      </c>
      <c r="F98" s="34">
        <v>2018</v>
      </c>
      <c r="G98" s="37">
        <f t="shared" ref="G98:G103" si="8">SUM(I98:K98)</f>
        <v>1190.4000000000001</v>
      </c>
      <c r="H98" s="37"/>
      <c r="I98" s="41"/>
      <c r="J98" s="37">
        <v>1190.4000000000001</v>
      </c>
      <c r="K98" s="37"/>
      <c r="L98" s="194"/>
    </row>
    <row r="99" spans="1:12" ht="49.5" customHeight="1" x14ac:dyDescent="0.25">
      <c r="A99" s="7" t="s">
        <v>48</v>
      </c>
      <c r="B99" s="33" t="s">
        <v>50</v>
      </c>
      <c r="C99" s="33" t="s">
        <v>10</v>
      </c>
      <c r="D99" s="34">
        <v>2018</v>
      </c>
      <c r="E99" s="34">
        <v>2018</v>
      </c>
      <c r="F99" s="34">
        <v>2018</v>
      </c>
      <c r="G99" s="37">
        <f t="shared" si="8"/>
        <v>1298.7</v>
      </c>
      <c r="H99" s="37"/>
      <c r="I99" s="41"/>
      <c r="J99" s="53">
        <v>1298.7</v>
      </c>
      <c r="K99" s="53"/>
      <c r="L99" s="194"/>
    </row>
    <row r="100" spans="1:12" ht="47.25" customHeight="1" x14ac:dyDescent="0.25">
      <c r="A100" s="7" t="s">
        <v>49</v>
      </c>
      <c r="B100" s="33" t="s">
        <v>98</v>
      </c>
      <c r="C100" s="33" t="s">
        <v>10</v>
      </c>
      <c r="D100" s="34">
        <v>2019</v>
      </c>
      <c r="E100" s="34">
        <v>2019</v>
      </c>
      <c r="F100" s="34">
        <v>2019</v>
      </c>
      <c r="G100" s="37">
        <f t="shared" si="8"/>
        <v>895</v>
      </c>
      <c r="H100" s="37"/>
      <c r="I100" s="41"/>
      <c r="J100" s="53">
        <f>1190-295</f>
        <v>895</v>
      </c>
      <c r="K100" s="53"/>
      <c r="L100" s="194"/>
    </row>
    <row r="101" spans="1:12" ht="49.5" customHeight="1" x14ac:dyDescent="0.25">
      <c r="A101" s="16" t="s">
        <v>119</v>
      </c>
      <c r="B101" s="33" t="s">
        <v>99</v>
      </c>
      <c r="C101" s="33" t="s">
        <v>10</v>
      </c>
      <c r="D101" s="34">
        <v>2019</v>
      </c>
      <c r="E101" s="54">
        <v>2019</v>
      </c>
      <c r="F101" s="34">
        <v>2019</v>
      </c>
      <c r="G101" s="37">
        <f t="shared" si="8"/>
        <v>4040</v>
      </c>
      <c r="H101" s="55"/>
      <c r="I101" s="56"/>
      <c r="J101" s="37">
        <f>4040</f>
        <v>4040</v>
      </c>
      <c r="K101" s="37"/>
      <c r="L101" s="194"/>
    </row>
    <row r="102" spans="1:12" s="6" customFormat="1" ht="60.75" customHeight="1" x14ac:dyDescent="0.25">
      <c r="A102" s="5" t="s">
        <v>85</v>
      </c>
      <c r="B102" s="57" t="s">
        <v>113</v>
      </c>
      <c r="C102" s="57" t="s">
        <v>10</v>
      </c>
      <c r="D102" s="58">
        <v>2019</v>
      </c>
      <c r="E102" s="58">
        <v>2019</v>
      </c>
      <c r="F102" s="58">
        <v>2019</v>
      </c>
      <c r="G102" s="37">
        <f t="shared" si="8"/>
        <v>1340.8</v>
      </c>
      <c r="H102" s="59"/>
      <c r="I102" s="60"/>
      <c r="J102" s="61">
        <f>1340.8</f>
        <v>1340.8</v>
      </c>
      <c r="K102" s="61"/>
      <c r="L102" s="160"/>
    </row>
    <row r="103" spans="1:12" s="6" customFormat="1" ht="50.25" customHeight="1" x14ac:dyDescent="0.25">
      <c r="A103" s="5" t="s">
        <v>64</v>
      </c>
      <c r="B103" s="57" t="s">
        <v>149</v>
      </c>
      <c r="C103" s="57" t="s">
        <v>10</v>
      </c>
      <c r="D103" s="58">
        <v>2019</v>
      </c>
      <c r="E103" s="58">
        <v>2019</v>
      </c>
      <c r="F103" s="58">
        <v>2019</v>
      </c>
      <c r="G103" s="37">
        <f t="shared" si="8"/>
        <v>1420</v>
      </c>
      <c r="H103" s="59"/>
      <c r="I103" s="60"/>
      <c r="J103" s="61">
        <f>1420</f>
        <v>1420</v>
      </c>
      <c r="K103" s="61"/>
      <c r="L103" s="159" t="s">
        <v>164</v>
      </c>
    </row>
    <row r="104" spans="1:12" ht="50.25" customHeight="1" x14ac:dyDescent="0.25">
      <c r="A104" s="120" t="s">
        <v>84</v>
      </c>
      <c r="B104" s="119" t="s">
        <v>204</v>
      </c>
      <c r="C104" s="119" t="s">
        <v>10</v>
      </c>
      <c r="D104" s="121">
        <v>2022</v>
      </c>
      <c r="E104" s="121">
        <v>2022</v>
      </c>
      <c r="F104" s="121">
        <v>2022</v>
      </c>
      <c r="G104" s="42">
        <f>J104</f>
        <v>2252.9</v>
      </c>
      <c r="H104" s="42"/>
      <c r="I104" s="41"/>
      <c r="J104" s="124">
        <v>2252.9</v>
      </c>
      <c r="K104" s="115"/>
      <c r="L104" s="194"/>
    </row>
    <row r="105" spans="1:12" ht="50.25" customHeight="1" x14ac:dyDescent="0.25">
      <c r="A105" s="120" t="s">
        <v>89</v>
      </c>
      <c r="B105" s="123" t="s">
        <v>205</v>
      </c>
      <c r="C105" s="119" t="s">
        <v>10</v>
      </c>
      <c r="D105" s="121">
        <v>2023</v>
      </c>
      <c r="E105" s="121">
        <v>2023</v>
      </c>
      <c r="F105" s="121">
        <v>2023</v>
      </c>
      <c r="G105" s="42">
        <f>J105</f>
        <v>2528.4</v>
      </c>
      <c r="H105" s="42"/>
      <c r="I105" s="41"/>
      <c r="J105" s="115">
        <v>2528.4</v>
      </c>
      <c r="K105" s="115"/>
      <c r="L105" s="194"/>
    </row>
    <row r="106" spans="1:12" ht="60" customHeight="1" x14ac:dyDescent="0.25">
      <c r="A106" s="151" t="s">
        <v>202</v>
      </c>
      <c r="B106" s="150" t="s">
        <v>181</v>
      </c>
      <c r="C106" s="150" t="s">
        <v>10</v>
      </c>
      <c r="D106" s="149">
        <v>2022</v>
      </c>
      <c r="E106" s="149">
        <v>2022</v>
      </c>
      <c r="F106" s="149">
        <v>2022</v>
      </c>
      <c r="G106" s="148">
        <f>I106+J106</f>
        <v>1100</v>
      </c>
      <c r="H106" s="148"/>
      <c r="I106" s="148"/>
      <c r="J106" s="148">
        <v>1100</v>
      </c>
      <c r="K106" s="148"/>
      <c r="L106" s="194"/>
    </row>
    <row r="107" spans="1:12" ht="60.75" customHeight="1" x14ac:dyDescent="0.25">
      <c r="A107" s="151" t="s">
        <v>203</v>
      </c>
      <c r="B107" s="150" t="s">
        <v>211</v>
      </c>
      <c r="C107" s="150" t="s">
        <v>10</v>
      </c>
      <c r="D107" s="149">
        <v>2023</v>
      </c>
      <c r="E107" s="149">
        <v>2023</v>
      </c>
      <c r="F107" s="149">
        <v>2023</v>
      </c>
      <c r="G107" s="148">
        <f>I107+J107</f>
        <v>1100</v>
      </c>
      <c r="H107" s="148"/>
      <c r="I107" s="148"/>
      <c r="J107" s="148">
        <v>1100</v>
      </c>
      <c r="K107" s="148"/>
      <c r="L107" s="194"/>
    </row>
    <row r="108" spans="1:12" ht="12.95" customHeight="1" x14ac:dyDescent="0.25">
      <c r="A108" s="175" t="s">
        <v>230</v>
      </c>
      <c r="B108" s="174" t="s">
        <v>66</v>
      </c>
      <c r="C108" s="174" t="s">
        <v>10</v>
      </c>
      <c r="D108" s="173">
        <v>2017</v>
      </c>
      <c r="E108" s="173">
        <v>2023</v>
      </c>
      <c r="F108" s="112">
        <v>2017</v>
      </c>
      <c r="G108" s="40">
        <f t="shared" ref="G108:G123" si="9">SUM(I108:K108)</f>
        <v>88</v>
      </c>
      <c r="H108" s="40"/>
      <c r="I108" s="40"/>
      <c r="J108" s="40">
        <v>88</v>
      </c>
      <c r="K108" s="40"/>
      <c r="L108" s="194"/>
    </row>
    <row r="109" spans="1:12" ht="12.95" customHeight="1" x14ac:dyDescent="0.25">
      <c r="A109" s="176"/>
      <c r="B109" s="174"/>
      <c r="C109" s="174"/>
      <c r="D109" s="173"/>
      <c r="E109" s="173"/>
      <c r="F109" s="113">
        <v>2018</v>
      </c>
      <c r="G109" s="45">
        <f t="shared" si="9"/>
        <v>10</v>
      </c>
      <c r="H109" s="45"/>
      <c r="I109" s="45"/>
      <c r="J109" s="45">
        <v>10</v>
      </c>
      <c r="K109" s="45"/>
      <c r="L109" s="194"/>
    </row>
    <row r="110" spans="1:12" s="4" customFormat="1" ht="12.95" customHeight="1" x14ac:dyDescent="0.25">
      <c r="A110" s="176"/>
      <c r="B110" s="174"/>
      <c r="C110" s="174"/>
      <c r="D110" s="173"/>
      <c r="E110" s="173"/>
      <c r="F110" s="63">
        <v>2019</v>
      </c>
      <c r="G110" s="64">
        <f t="shared" si="9"/>
        <v>20</v>
      </c>
      <c r="H110" s="64"/>
      <c r="I110" s="64"/>
      <c r="J110" s="64">
        <f>20</f>
        <v>20</v>
      </c>
      <c r="K110" s="64"/>
      <c r="L110" s="194"/>
    </row>
    <row r="111" spans="1:12" ht="12.95" customHeight="1" x14ac:dyDescent="0.25">
      <c r="A111" s="176"/>
      <c r="B111" s="174"/>
      <c r="C111" s="174"/>
      <c r="D111" s="173"/>
      <c r="E111" s="173"/>
      <c r="F111" s="113">
        <v>2020</v>
      </c>
      <c r="G111" s="45">
        <f t="shared" si="9"/>
        <v>10</v>
      </c>
      <c r="H111" s="45"/>
      <c r="I111" s="45"/>
      <c r="J111" s="45">
        <v>10</v>
      </c>
      <c r="K111" s="45"/>
      <c r="L111" s="194"/>
    </row>
    <row r="112" spans="1:12" ht="12.95" customHeight="1" x14ac:dyDescent="0.25">
      <c r="A112" s="176"/>
      <c r="B112" s="174"/>
      <c r="C112" s="174"/>
      <c r="D112" s="173"/>
      <c r="E112" s="173"/>
      <c r="F112" s="113">
        <v>2021</v>
      </c>
      <c r="G112" s="45">
        <f t="shared" si="9"/>
        <v>20</v>
      </c>
      <c r="H112" s="45"/>
      <c r="I112" s="46"/>
      <c r="J112" s="125">
        <v>20</v>
      </c>
      <c r="K112" s="45"/>
      <c r="L112" s="194"/>
    </row>
    <row r="113" spans="1:12" ht="12.95" customHeight="1" x14ac:dyDescent="0.25">
      <c r="A113" s="176"/>
      <c r="B113" s="174"/>
      <c r="C113" s="174"/>
      <c r="D113" s="173"/>
      <c r="E113" s="173"/>
      <c r="F113" s="113">
        <v>2022</v>
      </c>
      <c r="G113" s="45">
        <f t="shared" si="9"/>
        <v>50</v>
      </c>
      <c r="H113" s="45"/>
      <c r="I113" s="46"/>
      <c r="J113" s="45">
        <v>50</v>
      </c>
      <c r="K113" s="45"/>
      <c r="L113" s="194"/>
    </row>
    <row r="114" spans="1:12" ht="12.95" customHeight="1" x14ac:dyDescent="0.25">
      <c r="A114" s="177"/>
      <c r="B114" s="174"/>
      <c r="C114" s="174"/>
      <c r="D114" s="173"/>
      <c r="E114" s="173"/>
      <c r="F114" s="114">
        <v>2023</v>
      </c>
      <c r="G114" s="36">
        <f t="shared" si="9"/>
        <v>52.4</v>
      </c>
      <c r="H114" s="36"/>
      <c r="I114" s="62"/>
      <c r="J114" s="36">
        <v>52.4</v>
      </c>
      <c r="K114" s="36"/>
      <c r="L114" s="194"/>
    </row>
    <row r="115" spans="1:12" ht="12" customHeight="1" x14ac:dyDescent="0.25">
      <c r="A115" s="175" t="s">
        <v>231</v>
      </c>
      <c r="B115" s="174" t="s">
        <v>27</v>
      </c>
      <c r="C115" s="174" t="s">
        <v>10</v>
      </c>
      <c r="D115" s="173">
        <v>2017</v>
      </c>
      <c r="E115" s="173">
        <v>2023</v>
      </c>
      <c r="F115" s="112">
        <v>2017</v>
      </c>
      <c r="G115" s="40">
        <f t="shared" si="9"/>
        <v>30</v>
      </c>
      <c r="H115" s="40"/>
      <c r="I115" s="40"/>
      <c r="J115" s="40">
        <v>30</v>
      </c>
      <c r="K115" s="40"/>
      <c r="L115" s="194"/>
    </row>
    <row r="116" spans="1:12" ht="12" customHeight="1" x14ac:dyDescent="0.25">
      <c r="A116" s="176"/>
      <c r="B116" s="174"/>
      <c r="C116" s="174"/>
      <c r="D116" s="173"/>
      <c r="E116" s="173"/>
      <c r="F116" s="113">
        <v>2018</v>
      </c>
      <c r="G116" s="45">
        <f t="shared" si="9"/>
        <v>30</v>
      </c>
      <c r="H116" s="45"/>
      <c r="I116" s="45"/>
      <c r="J116" s="45">
        <v>30</v>
      </c>
      <c r="K116" s="45"/>
      <c r="L116" s="194"/>
    </row>
    <row r="117" spans="1:12" ht="12" customHeight="1" x14ac:dyDescent="0.25">
      <c r="A117" s="176"/>
      <c r="B117" s="174"/>
      <c r="C117" s="174"/>
      <c r="D117" s="173"/>
      <c r="E117" s="173"/>
      <c r="F117" s="113">
        <v>2019</v>
      </c>
      <c r="G117" s="45">
        <f t="shared" si="9"/>
        <v>40</v>
      </c>
      <c r="H117" s="45"/>
      <c r="I117" s="45"/>
      <c r="J117" s="45">
        <v>40</v>
      </c>
      <c r="K117" s="45"/>
      <c r="L117" s="194"/>
    </row>
    <row r="118" spans="1:12" ht="12" customHeight="1" x14ac:dyDescent="0.25">
      <c r="A118" s="176"/>
      <c r="B118" s="174"/>
      <c r="C118" s="174"/>
      <c r="D118" s="173"/>
      <c r="E118" s="173"/>
      <c r="F118" s="113">
        <v>2020</v>
      </c>
      <c r="G118" s="45">
        <f t="shared" si="9"/>
        <v>30</v>
      </c>
      <c r="H118" s="45"/>
      <c r="I118" s="45"/>
      <c r="J118" s="45">
        <v>30</v>
      </c>
      <c r="K118" s="45"/>
      <c r="L118" s="194"/>
    </row>
    <row r="119" spans="1:12" ht="12" customHeight="1" x14ac:dyDescent="0.25">
      <c r="A119" s="176"/>
      <c r="B119" s="174"/>
      <c r="C119" s="174"/>
      <c r="D119" s="173"/>
      <c r="E119" s="173"/>
      <c r="F119" s="113">
        <v>2021</v>
      </c>
      <c r="G119" s="45">
        <f t="shared" si="9"/>
        <v>30</v>
      </c>
      <c r="H119" s="45"/>
      <c r="I119" s="46"/>
      <c r="J119" s="45">
        <v>30</v>
      </c>
      <c r="K119" s="45"/>
      <c r="L119" s="194"/>
    </row>
    <row r="120" spans="1:12" ht="12" customHeight="1" x14ac:dyDescent="0.25">
      <c r="A120" s="176"/>
      <c r="B120" s="174"/>
      <c r="C120" s="174"/>
      <c r="D120" s="173"/>
      <c r="E120" s="173"/>
      <c r="F120" s="113">
        <v>2022</v>
      </c>
      <c r="G120" s="45">
        <f t="shared" si="9"/>
        <v>30</v>
      </c>
      <c r="H120" s="45"/>
      <c r="I120" s="46"/>
      <c r="J120" s="45">
        <v>30</v>
      </c>
      <c r="K120" s="45"/>
      <c r="L120" s="194"/>
    </row>
    <row r="121" spans="1:12" ht="12" customHeight="1" x14ac:dyDescent="0.25">
      <c r="A121" s="177"/>
      <c r="B121" s="174"/>
      <c r="C121" s="174"/>
      <c r="D121" s="173"/>
      <c r="E121" s="173"/>
      <c r="F121" s="114">
        <v>2023</v>
      </c>
      <c r="G121" s="36">
        <f t="shared" si="9"/>
        <v>30</v>
      </c>
      <c r="H121" s="36"/>
      <c r="I121" s="62"/>
      <c r="J121" s="36">
        <v>30</v>
      </c>
      <c r="K121" s="36"/>
      <c r="L121" s="160"/>
    </row>
    <row r="122" spans="1:12" ht="12" customHeight="1" x14ac:dyDescent="0.25">
      <c r="A122" s="179" t="s">
        <v>123</v>
      </c>
      <c r="B122" s="180"/>
      <c r="C122" s="180"/>
      <c r="D122" s="180"/>
      <c r="E122" s="181"/>
      <c r="F122" s="47">
        <v>2020</v>
      </c>
      <c r="G122" s="48">
        <f t="shared" si="9"/>
        <v>98.7</v>
      </c>
      <c r="H122" s="48"/>
      <c r="I122" s="48"/>
      <c r="J122" s="48">
        <f>SUM(J126)</f>
        <v>98.7</v>
      </c>
      <c r="K122" s="48"/>
      <c r="L122" s="191"/>
    </row>
    <row r="123" spans="1:12" ht="12.75" hidden="1" customHeight="1" x14ac:dyDescent="0.25">
      <c r="A123" s="197"/>
      <c r="B123" s="198"/>
      <c r="C123" s="198"/>
      <c r="D123" s="198"/>
      <c r="E123" s="199"/>
      <c r="F123" s="49">
        <v>2021</v>
      </c>
      <c r="G123" s="50">
        <f t="shared" si="9"/>
        <v>0</v>
      </c>
      <c r="H123" s="50"/>
      <c r="I123" s="50"/>
      <c r="J123" s="50">
        <f>SUM(J127)</f>
        <v>0</v>
      </c>
      <c r="K123" s="50"/>
      <c r="L123" s="192"/>
    </row>
    <row r="124" spans="1:12" ht="3.75" customHeight="1" x14ac:dyDescent="0.25">
      <c r="A124" s="197"/>
      <c r="B124" s="198"/>
      <c r="C124" s="198"/>
      <c r="D124" s="198"/>
      <c r="E124" s="199"/>
      <c r="F124" s="49"/>
      <c r="G124" s="50"/>
      <c r="H124" s="50"/>
      <c r="I124" s="50"/>
      <c r="J124" s="50"/>
      <c r="K124" s="50"/>
      <c r="L124" s="192"/>
    </row>
    <row r="125" spans="1:12" ht="12" customHeight="1" x14ac:dyDescent="0.25">
      <c r="A125" s="182"/>
      <c r="B125" s="183"/>
      <c r="C125" s="183"/>
      <c r="D125" s="183"/>
      <c r="E125" s="184"/>
      <c r="F125" s="51"/>
      <c r="G125" s="52"/>
      <c r="H125" s="52"/>
      <c r="I125" s="52"/>
      <c r="J125" s="52"/>
      <c r="K125" s="52"/>
      <c r="L125" s="193"/>
    </row>
    <row r="126" spans="1:12" ht="12.95" customHeight="1" x14ac:dyDescent="0.25">
      <c r="A126" s="161" t="s">
        <v>43</v>
      </c>
      <c r="B126" s="174" t="s">
        <v>110</v>
      </c>
      <c r="C126" s="178" t="s">
        <v>10</v>
      </c>
      <c r="D126" s="173">
        <v>2020</v>
      </c>
      <c r="E126" s="204">
        <v>2020</v>
      </c>
      <c r="F126" s="39">
        <v>2020</v>
      </c>
      <c r="G126" s="40">
        <f>SUM(I126:K126)</f>
        <v>98.7</v>
      </c>
      <c r="H126" s="40"/>
      <c r="I126" s="43"/>
      <c r="J126" s="40">
        <f>50+48.7</f>
        <v>98.7</v>
      </c>
      <c r="K126" s="40"/>
      <c r="L126" s="213" t="s">
        <v>165</v>
      </c>
    </row>
    <row r="127" spans="1:12" ht="0.75" customHeight="1" x14ac:dyDescent="0.25">
      <c r="A127" s="161"/>
      <c r="B127" s="174"/>
      <c r="C127" s="178"/>
      <c r="D127" s="173"/>
      <c r="E127" s="204"/>
      <c r="F127" s="44">
        <v>2021</v>
      </c>
      <c r="G127" s="45">
        <f>SUM(I127:K127)</f>
        <v>0</v>
      </c>
      <c r="H127" s="45"/>
      <c r="I127" s="46"/>
      <c r="J127" s="45">
        <f>100-100</f>
        <v>0</v>
      </c>
      <c r="K127" s="45"/>
      <c r="L127" s="214"/>
    </row>
    <row r="128" spans="1:12" ht="12.95" customHeight="1" x14ac:dyDescent="0.25">
      <c r="A128" s="161"/>
      <c r="B128" s="174"/>
      <c r="C128" s="178"/>
      <c r="D128" s="173"/>
      <c r="E128" s="204"/>
      <c r="F128" s="44"/>
      <c r="G128" s="45"/>
      <c r="H128" s="45"/>
      <c r="I128" s="46"/>
      <c r="J128" s="45"/>
      <c r="K128" s="45"/>
      <c r="L128" s="214"/>
    </row>
    <row r="129" spans="1:12" ht="6.75" customHeight="1" x14ac:dyDescent="0.25">
      <c r="A129" s="161"/>
      <c r="B129" s="174"/>
      <c r="C129" s="178"/>
      <c r="D129" s="173"/>
      <c r="E129" s="204"/>
      <c r="F129" s="44"/>
      <c r="G129" s="45"/>
      <c r="H129" s="45"/>
      <c r="I129" s="46"/>
      <c r="J129" s="45"/>
      <c r="K129" s="45"/>
      <c r="L129" s="214"/>
    </row>
    <row r="130" spans="1:12" ht="91.5" customHeight="1" x14ac:dyDescent="0.25">
      <c r="A130" s="161"/>
      <c r="B130" s="174"/>
      <c r="C130" s="178"/>
      <c r="D130" s="173"/>
      <c r="E130" s="204"/>
      <c r="F130" s="35"/>
      <c r="G130" s="36"/>
      <c r="H130" s="36"/>
      <c r="I130" s="62"/>
      <c r="J130" s="36"/>
      <c r="K130" s="36"/>
      <c r="L130" s="215"/>
    </row>
    <row r="131" spans="1:12" ht="12.95" customHeight="1" x14ac:dyDescent="0.25">
      <c r="A131" s="179" t="s">
        <v>124</v>
      </c>
      <c r="B131" s="180"/>
      <c r="C131" s="180"/>
      <c r="D131" s="180"/>
      <c r="E131" s="181"/>
      <c r="F131" s="47">
        <v>2017</v>
      </c>
      <c r="G131" s="48">
        <f t="shared" ref="G131:G137" si="10">SUM(I131:K131)</f>
        <v>2513</v>
      </c>
      <c r="H131" s="48"/>
      <c r="I131" s="48"/>
      <c r="J131" s="48">
        <f>SUM(J138+J140+J142+J144+J146)</f>
        <v>2513</v>
      </c>
      <c r="K131" s="48"/>
      <c r="L131" s="191"/>
    </row>
    <row r="132" spans="1:12" ht="12.95" customHeight="1" x14ac:dyDescent="0.25">
      <c r="A132" s="197"/>
      <c r="B132" s="198"/>
      <c r="C132" s="198"/>
      <c r="D132" s="198"/>
      <c r="E132" s="199"/>
      <c r="F132" s="49">
        <v>2018</v>
      </c>
      <c r="G132" s="50">
        <f t="shared" si="10"/>
        <v>5371.6000000000013</v>
      </c>
      <c r="H132" s="50"/>
      <c r="I132" s="50"/>
      <c r="J132" s="50">
        <f>SUM(J149+J155+J156+J157+J165+J178)</f>
        <v>5371.6000000000013</v>
      </c>
      <c r="K132" s="50"/>
      <c r="L132" s="192"/>
    </row>
    <row r="133" spans="1:12" ht="12.95" customHeight="1" x14ac:dyDescent="0.25">
      <c r="A133" s="197"/>
      <c r="B133" s="198"/>
      <c r="C133" s="198"/>
      <c r="D133" s="198"/>
      <c r="E133" s="199"/>
      <c r="F133" s="49">
        <v>2019</v>
      </c>
      <c r="G133" s="50">
        <f t="shared" si="10"/>
        <v>5988</v>
      </c>
      <c r="H133" s="50"/>
      <c r="I133" s="50"/>
      <c r="J133" s="50">
        <f>SUM(J150+J148+J162+J158+J166+J169)</f>
        <v>5988</v>
      </c>
      <c r="K133" s="50"/>
      <c r="L133" s="192"/>
    </row>
    <row r="134" spans="1:12" ht="12.95" customHeight="1" x14ac:dyDescent="0.25">
      <c r="A134" s="197"/>
      <c r="B134" s="198"/>
      <c r="C134" s="198"/>
      <c r="D134" s="198"/>
      <c r="E134" s="199"/>
      <c r="F134" s="49">
        <v>2020</v>
      </c>
      <c r="G134" s="50">
        <f t="shared" si="10"/>
        <v>5196.1000000000004</v>
      </c>
      <c r="H134" s="50"/>
      <c r="I134" s="50"/>
      <c r="J134" s="50">
        <f>SUM(J151+J163+J170+J174)</f>
        <v>5196.1000000000004</v>
      </c>
      <c r="K134" s="50"/>
      <c r="L134" s="192"/>
    </row>
    <row r="135" spans="1:12" ht="12.95" customHeight="1" x14ac:dyDescent="0.25">
      <c r="A135" s="197"/>
      <c r="B135" s="198"/>
      <c r="C135" s="198"/>
      <c r="D135" s="198"/>
      <c r="E135" s="199"/>
      <c r="F135" s="49">
        <v>2021</v>
      </c>
      <c r="G135" s="50">
        <f t="shared" si="10"/>
        <v>5192.8</v>
      </c>
      <c r="H135" s="50"/>
      <c r="I135" s="50"/>
      <c r="J135" s="50">
        <f>SUM(J152+J171+J175)</f>
        <v>5192.8</v>
      </c>
      <c r="K135" s="50"/>
      <c r="L135" s="192"/>
    </row>
    <row r="136" spans="1:12" ht="12.95" customHeight="1" x14ac:dyDescent="0.25">
      <c r="A136" s="197"/>
      <c r="B136" s="198"/>
      <c r="C136" s="198"/>
      <c r="D136" s="198"/>
      <c r="E136" s="199"/>
      <c r="F136" s="49">
        <v>2022</v>
      </c>
      <c r="G136" s="50">
        <f>J136</f>
        <v>5695.7</v>
      </c>
      <c r="H136" s="50"/>
      <c r="I136" s="50"/>
      <c r="J136" s="50">
        <f>SUM(J153+J172+J176)</f>
        <v>5695.7</v>
      </c>
      <c r="K136" s="50"/>
      <c r="L136" s="192"/>
    </row>
    <row r="137" spans="1:12" ht="12.95" customHeight="1" x14ac:dyDescent="0.25">
      <c r="A137" s="182"/>
      <c r="B137" s="183"/>
      <c r="C137" s="183"/>
      <c r="D137" s="183"/>
      <c r="E137" s="184"/>
      <c r="F137" s="51">
        <v>2023</v>
      </c>
      <c r="G137" s="52">
        <f t="shared" si="10"/>
        <v>6248.7</v>
      </c>
      <c r="H137" s="52"/>
      <c r="I137" s="52"/>
      <c r="J137" s="52">
        <f>SUM(J154+J173+J177)</f>
        <v>6248.7</v>
      </c>
      <c r="K137" s="52"/>
      <c r="L137" s="193"/>
    </row>
    <row r="138" spans="1:12" ht="15" customHeight="1" x14ac:dyDescent="0.25">
      <c r="A138" s="161" t="s">
        <v>135</v>
      </c>
      <c r="B138" s="174" t="s">
        <v>33</v>
      </c>
      <c r="C138" s="174" t="s">
        <v>10</v>
      </c>
      <c r="D138" s="173">
        <v>2017</v>
      </c>
      <c r="E138" s="173">
        <v>2017</v>
      </c>
      <c r="F138" s="173">
        <v>2017</v>
      </c>
      <c r="G138" s="170">
        <f>SUM(I138:K139)</f>
        <v>1764</v>
      </c>
      <c r="H138" s="171"/>
      <c r="I138" s="170"/>
      <c r="J138" s="170">
        <v>1764</v>
      </c>
      <c r="K138" s="170"/>
      <c r="L138" s="159" t="s">
        <v>169</v>
      </c>
    </row>
    <row r="139" spans="1:12" ht="36.75" customHeight="1" x14ac:dyDescent="0.25">
      <c r="A139" s="161"/>
      <c r="B139" s="174"/>
      <c r="C139" s="174"/>
      <c r="D139" s="173"/>
      <c r="E139" s="173"/>
      <c r="F139" s="173"/>
      <c r="G139" s="170">
        <f>K139</f>
        <v>0</v>
      </c>
      <c r="H139" s="172"/>
      <c r="I139" s="170"/>
      <c r="J139" s="170"/>
      <c r="K139" s="170"/>
      <c r="L139" s="194"/>
    </row>
    <row r="140" spans="1:12" x14ac:dyDescent="0.25">
      <c r="A140" s="161" t="s">
        <v>136</v>
      </c>
      <c r="B140" s="174" t="s">
        <v>34</v>
      </c>
      <c r="C140" s="174" t="s">
        <v>10</v>
      </c>
      <c r="D140" s="173">
        <v>2017</v>
      </c>
      <c r="E140" s="173">
        <v>2017</v>
      </c>
      <c r="F140" s="173">
        <v>2017</v>
      </c>
      <c r="G140" s="170">
        <f>SUM(I140:K141)</f>
        <v>380</v>
      </c>
      <c r="H140" s="171"/>
      <c r="I140" s="170"/>
      <c r="J140" s="170">
        <v>380</v>
      </c>
      <c r="K140" s="170"/>
      <c r="L140" s="194"/>
    </row>
    <row r="141" spans="1:12" ht="60" customHeight="1" x14ac:dyDescent="0.25">
      <c r="A141" s="161"/>
      <c r="B141" s="174"/>
      <c r="C141" s="174"/>
      <c r="D141" s="173"/>
      <c r="E141" s="173"/>
      <c r="F141" s="173"/>
      <c r="G141" s="170">
        <f>K141</f>
        <v>0</v>
      </c>
      <c r="H141" s="172"/>
      <c r="I141" s="170"/>
      <c r="J141" s="170"/>
      <c r="K141" s="170"/>
      <c r="L141" s="194"/>
    </row>
    <row r="142" spans="1:12" x14ac:dyDescent="0.25">
      <c r="A142" s="161" t="s">
        <v>137</v>
      </c>
      <c r="B142" s="174" t="s">
        <v>35</v>
      </c>
      <c r="C142" s="174" t="s">
        <v>10</v>
      </c>
      <c r="D142" s="173">
        <v>2017</v>
      </c>
      <c r="E142" s="173">
        <v>2017</v>
      </c>
      <c r="F142" s="173">
        <v>2017</v>
      </c>
      <c r="G142" s="170">
        <f>SUM(I142:K143)</f>
        <v>299</v>
      </c>
      <c r="H142" s="171"/>
      <c r="I142" s="170"/>
      <c r="J142" s="170">
        <v>299</v>
      </c>
      <c r="K142" s="170"/>
      <c r="L142" s="194"/>
    </row>
    <row r="143" spans="1:12" ht="34.5" customHeight="1" x14ac:dyDescent="0.25">
      <c r="A143" s="161"/>
      <c r="B143" s="174"/>
      <c r="C143" s="174"/>
      <c r="D143" s="173"/>
      <c r="E143" s="173"/>
      <c r="F143" s="173"/>
      <c r="G143" s="170">
        <f>K143</f>
        <v>0</v>
      </c>
      <c r="H143" s="172"/>
      <c r="I143" s="170"/>
      <c r="J143" s="170"/>
      <c r="K143" s="170"/>
      <c r="L143" s="194"/>
    </row>
    <row r="144" spans="1:12" x14ac:dyDescent="0.25">
      <c r="A144" s="161" t="s">
        <v>138</v>
      </c>
      <c r="B144" s="174" t="s">
        <v>36</v>
      </c>
      <c r="C144" s="174" t="s">
        <v>10</v>
      </c>
      <c r="D144" s="173">
        <v>2017</v>
      </c>
      <c r="E144" s="173">
        <v>2017</v>
      </c>
      <c r="F144" s="173">
        <v>2017</v>
      </c>
      <c r="G144" s="170">
        <f>SUM(I144:K145)</f>
        <v>50</v>
      </c>
      <c r="H144" s="171"/>
      <c r="I144" s="170"/>
      <c r="J144" s="170">
        <v>50</v>
      </c>
      <c r="K144" s="170"/>
      <c r="L144" s="194"/>
    </row>
    <row r="145" spans="1:12" ht="34.5" customHeight="1" x14ac:dyDescent="0.25">
      <c r="A145" s="161"/>
      <c r="B145" s="174"/>
      <c r="C145" s="174"/>
      <c r="D145" s="173"/>
      <c r="E145" s="173"/>
      <c r="F145" s="173"/>
      <c r="G145" s="170">
        <f>K145</f>
        <v>0</v>
      </c>
      <c r="H145" s="172"/>
      <c r="I145" s="170"/>
      <c r="J145" s="170"/>
      <c r="K145" s="170"/>
      <c r="L145" s="194"/>
    </row>
    <row r="146" spans="1:12" x14ac:dyDescent="0.25">
      <c r="A146" s="161" t="s">
        <v>139</v>
      </c>
      <c r="B146" s="174" t="s">
        <v>37</v>
      </c>
      <c r="C146" s="174" t="s">
        <v>10</v>
      </c>
      <c r="D146" s="173">
        <v>2017</v>
      </c>
      <c r="E146" s="173">
        <v>2017</v>
      </c>
      <c r="F146" s="195">
        <v>2017</v>
      </c>
      <c r="G146" s="170">
        <f>SUM(I146:K147)</f>
        <v>20</v>
      </c>
      <c r="H146" s="171"/>
      <c r="I146" s="170"/>
      <c r="J146" s="170">
        <v>20</v>
      </c>
      <c r="K146" s="170"/>
      <c r="L146" s="194"/>
    </row>
    <row r="147" spans="1:12" ht="34.5" customHeight="1" x14ac:dyDescent="0.25">
      <c r="A147" s="161"/>
      <c r="B147" s="174"/>
      <c r="C147" s="174"/>
      <c r="D147" s="173"/>
      <c r="E147" s="173"/>
      <c r="F147" s="196"/>
      <c r="G147" s="170">
        <f>K147</f>
        <v>0</v>
      </c>
      <c r="H147" s="172"/>
      <c r="I147" s="170"/>
      <c r="J147" s="170"/>
      <c r="K147" s="170"/>
      <c r="L147" s="194"/>
    </row>
    <row r="148" spans="1:12" ht="73.5" customHeight="1" x14ac:dyDescent="0.25">
      <c r="A148" s="7" t="s">
        <v>140</v>
      </c>
      <c r="B148" s="33" t="s">
        <v>109</v>
      </c>
      <c r="C148" s="33" t="s">
        <v>10</v>
      </c>
      <c r="D148" s="34">
        <v>2019</v>
      </c>
      <c r="E148" s="34">
        <v>2019</v>
      </c>
      <c r="F148" s="34">
        <v>2019</v>
      </c>
      <c r="G148" s="37">
        <f t="shared" ref="G148:G153" si="11">SUM(I148:K148)</f>
        <v>433.4</v>
      </c>
      <c r="H148" s="37"/>
      <c r="I148" s="41"/>
      <c r="J148" s="37">
        <v>433.4</v>
      </c>
      <c r="K148" s="37"/>
      <c r="L148" s="160"/>
    </row>
    <row r="149" spans="1:12" ht="12.95" customHeight="1" x14ac:dyDescent="0.25">
      <c r="A149" s="161" t="s">
        <v>141</v>
      </c>
      <c r="B149" s="174" t="s">
        <v>121</v>
      </c>
      <c r="C149" s="174" t="s">
        <v>10</v>
      </c>
      <c r="D149" s="173">
        <v>2018</v>
      </c>
      <c r="E149" s="173">
        <v>2023</v>
      </c>
      <c r="F149" s="39">
        <v>2018</v>
      </c>
      <c r="G149" s="40">
        <f t="shared" si="11"/>
        <v>5002.9000000000005</v>
      </c>
      <c r="H149" s="40"/>
      <c r="I149" s="43"/>
      <c r="J149" s="40">
        <f>4789.3+239-25.4</f>
        <v>5002.9000000000005</v>
      </c>
      <c r="K149" s="40"/>
      <c r="L149" s="159" t="s">
        <v>163</v>
      </c>
    </row>
    <row r="150" spans="1:12" ht="12.95" customHeight="1" x14ac:dyDescent="0.25">
      <c r="A150" s="161"/>
      <c r="B150" s="174"/>
      <c r="C150" s="174"/>
      <c r="D150" s="173"/>
      <c r="E150" s="173"/>
      <c r="F150" s="44">
        <v>2019</v>
      </c>
      <c r="G150" s="45">
        <f t="shared" si="11"/>
        <v>5003.1000000000004</v>
      </c>
      <c r="H150" s="45"/>
      <c r="I150" s="46"/>
      <c r="J150" s="45">
        <f>5003.1</f>
        <v>5003.1000000000004</v>
      </c>
      <c r="K150" s="45"/>
      <c r="L150" s="194"/>
    </row>
    <row r="151" spans="1:12" ht="12.95" customHeight="1" x14ac:dyDescent="0.25">
      <c r="A151" s="161"/>
      <c r="B151" s="174"/>
      <c r="C151" s="174"/>
      <c r="D151" s="173"/>
      <c r="E151" s="173"/>
      <c r="F151" s="44">
        <v>2020</v>
      </c>
      <c r="G151" s="45">
        <f t="shared" si="11"/>
        <v>5003.1000000000004</v>
      </c>
      <c r="H151" s="45"/>
      <c r="I151" s="46"/>
      <c r="J151" s="45">
        <f>4789.3+239-25.2</f>
        <v>5003.1000000000004</v>
      </c>
      <c r="K151" s="45"/>
      <c r="L151" s="194"/>
    </row>
    <row r="152" spans="1:12" ht="12.95" customHeight="1" x14ac:dyDescent="0.25">
      <c r="A152" s="161"/>
      <c r="B152" s="174"/>
      <c r="C152" s="174"/>
      <c r="D152" s="173"/>
      <c r="E152" s="173"/>
      <c r="F152" s="44">
        <v>2021</v>
      </c>
      <c r="G152" s="45">
        <f t="shared" si="11"/>
        <v>5028.3</v>
      </c>
      <c r="H152" s="45"/>
      <c r="I152" s="46"/>
      <c r="J152" s="45">
        <v>5028.3</v>
      </c>
      <c r="K152" s="45"/>
      <c r="L152" s="194"/>
    </row>
    <row r="153" spans="1:12" ht="12.95" customHeight="1" x14ac:dyDescent="0.25">
      <c r="A153" s="161"/>
      <c r="B153" s="174"/>
      <c r="C153" s="174"/>
      <c r="D153" s="173"/>
      <c r="E153" s="173"/>
      <c r="F153" s="44">
        <v>2022</v>
      </c>
      <c r="G153" s="45">
        <f t="shared" si="11"/>
        <v>5531.2</v>
      </c>
      <c r="H153" s="45"/>
      <c r="I153" s="46"/>
      <c r="J153" s="45">
        <v>5531.2</v>
      </c>
      <c r="K153" s="45"/>
      <c r="L153" s="194"/>
    </row>
    <row r="154" spans="1:12" ht="57" customHeight="1" x14ac:dyDescent="0.25">
      <c r="A154" s="161"/>
      <c r="B154" s="174"/>
      <c r="C154" s="174"/>
      <c r="D154" s="173"/>
      <c r="E154" s="173"/>
      <c r="F154" s="35">
        <v>2023</v>
      </c>
      <c r="G154" s="36">
        <f>J154</f>
        <v>6084.2</v>
      </c>
      <c r="H154" s="36"/>
      <c r="I154" s="62"/>
      <c r="J154" s="36">
        <v>6084.2</v>
      </c>
      <c r="K154" s="36"/>
      <c r="L154" s="194"/>
    </row>
    <row r="155" spans="1:12" ht="49.5" customHeight="1" x14ac:dyDescent="0.25">
      <c r="A155" s="7" t="s">
        <v>142</v>
      </c>
      <c r="B155" s="33" t="s">
        <v>51</v>
      </c>
      <c r="C155" s="33" t="s">
        <v>10</v>
      </c>
      <c r="D155" s="34">
        <v>2018</v>
      </c>
      <c r="E155" s="34">
        <v>2018</v>
      </c>
      <c r="F155" s="34">
        <v>2018</v>
      </c>
      <c r="G155" s="37">
        <f>SUM(I155:K155)</f>
        <v>80</v>
      </c>
      <c r="H155" s="37"/>
      <c r="I155" s="41"/>
      <c r="J155" s="37">
        <f>110-30</f>
        <v>80</v>
      </c>
      <c r="K155" s="37"/>
      <c r="L155" s="194"/>
    </row>
    <row r="156" spans="1:12" ht="61.5" customHeight="1" x14ac:dyDescent="0.25">
      <c r="A156" s="7" t="s">
        <v>143</v>
      </c>
      <c r="B156" s="33" t="s">
        <v>122</v>
      </c>
      <c r="C156" s="33" t="s">
        <v>10</v>
      </c>
      <c r="D156" s="34">
        <v>2018</v>
      </c>
      <c r="E156" s="34">
        <v>2018</v>
      </c>
      <c r="F156" s="34">
        <v>2018</v>
      </c>
      <c r="G156" s="37">
        <f>SUM(I156:K156)</f>
        <v>93.6</v>
      </c>
      <c r="H156" s="37"/>
      <c r="I156" s="41"/>
      <c r="J156" s="37">
        <v>93.6</v>
      </c>
      <c r="K156" s="37"/>
      <c r="L156" s="194"/>
    </row>
    <row r="157" spans="1:12" ht="12.95" customHeight="1" x14ac:dyDescent="0.25">
      <c r="A157" s="161" t="s">
        <v>144</v>
      </c>
      <c r="B157" s="174" t="s">
        <v>110</v>
      </c>
      <c r="C157" s="178" t="s">
        <v>10</v>
      </c>
      <c r="D157" s="173">
        <v>2018</v>
      </c>
      <c r="E157" s="204">
        <v>2019</v>
      </c>
      <c r="F157" s="39">
        <v>2018</v>
      </c>
      <c r="G157" s="40">
        <f>SUM(I157:K157)</f>
        <v>82</v>
      </c>
      <c r="H157" s="40"/>
      <c r="I157" s="43"/>
      <c r="J157" s="40">
        <v>82</v>
      </c>
      <c r="K157" s="40"/>
      <c r="L157" s="194"/>
    </row>
    <row r="158" spans="1:12" ht="12.95" customHeight="1" x14ac:dyDescent="0.25">
      <c r="A158" s="161"/>
      <c r="B158" s="174"/>
      <c r="C158" s="178"/>
      <c r="D158" s="173"/>
      <c r="E158" s="204"/>
      <c r="F158" s="44">
        <v>2019</v>
      </c>
      <c r="G158" s="45">
        <f>SUM(I158:K158)</f>
        <v>180.7</v>
      </c>
      <c r="H158" s="45"/>
      <c r="I158" s="46"/>
      <c r="J158" s="45">
        <v>180.7</v>
      </c>
      <c r="K158" s="45"/>
      <c r="L158" s="194"/>
    </row>
    <row r="159" spans="1:12" ht="7.5" customHeight="1" x14ac:dyDescent="0.25">
      <c r="A159" s="161"/>
      <c r="B159" s="174"/>
      <c r="C159" s="178"/>
      <c r="D159" s="173"/>
      <c r="E159" s="204"/>
      <c r="F159" s="44"/>
      <c r="G159" s="45"/>
      <c r="H159" s="45"/>
      <c r="I159" s="46"/>
      <c r="J159" s="45"/>
      <c r="K159" s="45"/>
      <c r="L159" s="194"/>
    </row>
    <row r="160" spans="1:12" ht="7.5" customHeight="1" x14ac:dyDescent="0.25">
      <c r="A160" s="161"/>
      <c r="B160" s="174"/>
      <c r="C160" s="178"/>
      <c r="D160" s="173"/>
      <c r="E160" s="204"/>
      <c r="F160" s="44"/>
      <c r="G160" s="45"/>
      <c r="H160" s="45"/>
      <c r="I160" s="46"/>
      <c r="J160" s="45"/>
      <c r="K160" s="45"/>
      <c r="L160" s="194"/>
    </row>
    <row r="161" spans="1:12" ht="34.5" customHeight="1" x14ac:dyDescent="0.25">
      <c r="A161" s="161"/>
      <c r="B161" s="174"/>
      <c r="C161" s="178"/>
      <c r="D161" s="173"/>
      <c r="E161" s="204"/>
      <c r="F161" s="35"/>
      <c r="G161" s="36"/>
      <c r="H161" s="36"/>
      <c r="I161" s="62"/>
      <c r="J161" s="36"/>
      <c r="K161" s="36"/>
      <c r="L161" s="194"/>
    </row>
    <row r="162" spans="1:12" s="10" customFormat="1" ht="15" customHeight="1" x14ac:dyDescent="0.25">
      <c r="A162" s="207" t="s">
        <v>145</v>
      </c>
      <c r="B162" s="208" t="s">
        <v>73</v>
      </c>
      <c r="C162" s="208" t="s">
        <v>10</v>
      </c>
      <c r="D162" s="232">
        <v>2019</v>
      </c>
      <c r="E162" s="209">
        <v>2020</v>
      </c>
      <c r="F162" s="63">
        <v>2019</v>
      </c>
      <c r="G162" s="64">
        <f>SUM(I162:K162)</f>
        <v>63.5</v>
      </c>
      <c r="H162" s="64"/>
      <c r="I162" s="65"/>
      <c r="J162" s="64">
        <v>63.5</v>
      </c>
      <c r="K162" s="64"/>
      <c r="L162" s="194"/>
    </row>
    <row r="163" spans="1:12" s="10" customFormat="1" x14ac:dyDescent="0.25">
      <c r="A163" s="207"/>
      <c r="B163" s="208"/>
      <c r="C163" s="208"/>
      <c r="D163" s="232"/>
      <c r="E163" s="209"/>
      <c r="F163" s="44">
        <v>2020</v>
      </c>
      <c r="G163" s="45">
        <f>SUM(I163:K163)</f>
        <v>63.5</v>
      </c>
      <c r="H163" s="45"/>
      <c r="I163" s="46"/>
      <c r="J163" s="45">
        <v>63.5</v>
      </c>
      <c r="K163" s="45"/>
      <c r="L163" s="194"/>
    </row>
    <row r="164" spans="1:12" s="10" customFormat="1" ht="32.25" customHeight="1" x14ac:dyDescent="0.25">
      <c r="A164" s="207"/>
      <c r="B164" s="208"/>
      <c r="C164" s="208"/>
      <c r="D164" s="232"/>
      <c r="E164" s="209"/>
      <c r="F164" s="35"/>
      <c r="G164" s="36"/>
      <c r="H164" s="36"/>
      <c r="I164" s="62"/>
      <c r="J164" s="36"/>
      <c r="K164" s="36"/>
      <c r="L164" s="194"/>
    </row>
    <row r="165" spans="1:12" ht="12.95" customHeight="1" x14ac:dyDescent="0.25">
      <c r="A165" s="175" t="s">
        <v>146</v>
      </c>
      <c r="B165" s="185" t="s">
        <v>72</v>
      </c>
      <c r="C165" s="185" t="s">
        <v>10</v>
      </c>
      <c r="D165" s="195">
        <v>2018</v>
      </c>
      <c r="E165" s="195">
        <v>2019</v>
      </c>
      <c r="F165" s="39">
        <v>2018</v>
      </c>
      <c r="G165" s="40">
        <f>SUM(I165:K165)</f>
        <v>15</v>
      </c>
      <c r="H165" s="40"/>
      <c r="I165" s="43"/>
      <c r="J165" s="40">
        <v>15</v>
      </c>
      <c r="K165" s="40"/>
      <c r="L165" s="194"/>
    </row>
    <row r="166" spans="1:12" ht="13.5" customHeight="1" x14ac:dyDescent="0.25">
      <c r="A166" s="176"/>
      <c r="B166" s="186"/>
      <c r="C166" s="186"/>
      <c r="D166" s="206"/>
      <c r="E166" s="206"/>
      <c r="F166" s="44">
        <v>2019</v>
      </c>
      <c r="G166" s="45">
        <f>SUM(I166:K166)</f>
        <v>40</v>
      </c>
      <c r="H166" s="45"/>
      <c r="I166" s="46"/>
      <c r="J166" s="45">
        <v>40</v>
      </c>
      <c r="K166" s="45"/>
      <c r="L166" s="194"/>
    </row>
    <row r="167" spans="1:12" ht="12.95" customHeight="1" x14ac:dyDescent="0.25">
      <c r="A167" s="176"/>
      <c r="B167" s="186"/>
      <c r="C167" s="186"/>
      <c r="D167" s="206"/>
      <c r="E167" s="206"/>
      <c r="F167" s="44"/>
      <c r="G167" s="45"/>
      <c r="H167" s="45"/>
      <c r="I167" s="46"/>
      <c r="J167" s="45"/>
      <c r="K167" s="45"/>
      <c r="L167" s="194"/>
    </row>
    <row r="168" spans="1:12" ht="9" customHeight="1" x14ac:dyDescent="0.25">
      <c r="A168" s="177"/>
      <c r="B168" s="187"/>
      <c r="C168" s="187"/>
      <c r="D168" s="196"/>
      <c r="E168" s="196"/>
      <c r="F168" s="35"/>
      <c r="G168" s="36"/>
      <c r="H168" s="36"/>
      <c r="I168" s="62"/>
      <c r="J168" s="36"/>
      <c r="K168" s="36"/>
      <c r="L168" s="194"/>
    </row>
    <row r="169" spans="1:12" ht="12.95" customHeight="1" x14ac:dyDescent="0.25">
      <c r="A169" s="161" t="s">
        <v>147</v>
      </c>
      <c r="B169" s="174" t="s">
        <v>100</v>
      </c>
      <c r="C169" s="178" t="s">
        <v>10</v>
      </c>
      <c r="D169" s="173">
        <v>2019</v>
      </c>
      <c r="E169" s="173">
        <v>2023</v>
      </c>
      <c r="F169" s="39">
        <v>2019</v>
      </c>
      <c r="G169" s="40">
        <f>J169</f>
        <v>267.3</v>
      </c>
      <c r="H169" s="40"/>
      <c r="I169" s="43"/>
      <c r="J169" s="40">
        <v>267.3</v>
      </c>
      <c r="K169" s="40"/>
      <c r="L169" s="194"/>
    </row>
    <row r="170" spans="1:12" ht="12.95" customHeight="1" x14ac:dyDescent="0.25">
      <c r="A170" s="161"/>
      <c r="B170" s="174"/>
      <c r="C170" s="178"/>
      <c r="D170" s="173"/>
      <c r="E170" s="173"/>
      <c r="F170" s="44">
        <v>2020</v>
      </c>
      <c r="G170" s="45">
        <f>J170</f>
        <v>65</v>
      </c>
      <c r="H170" s="45"/>
      <c r="I170" s="46"/>
      <c r="J170" s="45">
        <f>30+9.8+25.2</f>
        <v>65</v>
      </c>
      <c r="K170" s="45"/>
      <c r="L170" s="194"/>
    </row>
    <row r="171" spans="1:12" ht="12.95" customHeight="1" x14ac:dyDescent="0.25">
      <c r="A171" s="161"/>
      <c r="B171" s="174"/>
      <c r="C171" s="178"/>
      <c r="D171" s="173"/>
      <c r="E171" s="173"/>
      <c r="F171" s="44">
        <v>2021</v>
      </c>
      <c r="G171" s="45">
        <f>SUM(I171:K171)</f>
        <v>100</v>
      </c>
      <c r="H171" s="45"/>
      <c r="I171" s="46"/>
      <c r="J171" s="45">
        <v>100</v>
      </c>
      <c r="K171" s="45"/>
      <c r="L171" s="194"/>
    </row>
    <row r="172" spans="1:12" ht="12.95" customHeight="1" x14ac:dyDescent="0.25">
      <c r="A172" s="161"/>
      <c r="B172" s="174"/>
      <c r="C172" s="178"/>
      <c r="D172" s="173"/>
      <c r="E172" s="173"/>
      <c r="F172" s="100">
        <v>2022</v>
      </c>
      <c r="G172" s="45">
        <f>SUM(I172:K172)</f>
        <v>100</v>
      </c>
      <c r="H172" s="45"/>
      <c r="I172" s="46"/>
      <c r="J172" s="45">
        <v>100</v>
      </c>
      <c r="K172" s="45"/>
      <c r="L172" s="194"/>
    </row>
    <row r="173" spans="1:12" ht="12.95" customHeight="1" x14ac:dyDescent="0.25">
      <c r="A173" s="161"/>
      <c r="B173" s="174"/>
      <c r="C173" s="178"/>
      <c r="D173" s="173"/>
      <c r="E173" s="173"/>
      <c r="F173" s="101">
        <v>2023</v>
      </c>
      <c r="G173" s="36">
        <f>SUM(I173:K173)</f>
        <v>100</v>
      </c>
      <c r="H173" s="36"/>
      <c r="I173" s="62"/>
      <c r="J173" s="36">
        <v>100</v>
      </c>
      <c r="K173" s="36"/>
      <c r="L173" s="194"/>
    </row>
    <row r="174" spans="1:12" ht="12.95" customHeight="1" x14ac:dyDescent="0.25">
      <c r="A174" s="161" t="s">
        <v>148</v>
      </c>
      <c r="B174" s="174" t="s">
        <v>174</v>
      </c>
      <c r="C174" s="178" t="s">
        <v>10</v>
      </c>
      <c r="D174" s="173">
        <v>2020</v>
      </c>
      <c r="E174" s="173">
        <v>2023</v>
      </c>
      <c r="F174" s="77">
        <v>2020</v>
      </c>
      <c r="G174" s="40">
        <f>SUM(I174:K174)</f>
        <v>64.5</v>
      </c>
      <c r="H174" s="40"/>
      <c r="I174" s="43"/>
      <c r="J174" s="40">
        <v>64.5</v>
      </c>
      <c r="K174" s="40"/>
      <c r="L174" s="194"/>
    </row>
    <row r="175" spans="1:12" ht="12.95" customHeight="1" x14ac:dyDescent="0.25">
      <c r="A175" s="161"/>
      <c r="B175" s="174"/>
      <c r="C175" s="178"/>
      <c r="D175" s="173"/>
      <c r="E175" s="173"/>
      <c r="F175" s="79">
        <v>2021</v>
      </c>
      <c r="G175" s="45">
        <f>J175</f>
        <v>64.5</v>
      </c>
      <c r="H175" s="45"/>
      <c r="I175" s="46"/>
      <c r="J175" s="45">
        <v>64.5</v>
      </c>
      <c r="K175" s="45"/>
      <c r="L175" s="194"/>
    </row>
    <row r="176" spans="1:12" ht="12.95" customHeight="1" x14ac:dyDescent="0.25">
      <c r="A176" s="161"/>
      <c r="B176" s="174"/>
      <c r="C176" s="178"/>
      <c r="D176" s="173"/>
      <c r="E176" s="173"/>
      <c r="F176" s="93">
        <v>2022</v>
      </c>
      <c r="G176" s="45">
        <f>J176</f>
        <v>64.5</v>
      </c>
      <c r="H176" s="45"/>
      <c r="I176" s="46"/>
      <c r="J176" s="45">
        <v>64.5</v>
      </c>
      <c r="K176" s="45"/>
      <c r="L176" s="194"/>
    </row>
    <row r="177" spans="1:12" ht="12" customHeight="1" x14ac:dyDescent="0.25">
      <c r="A177" s="161"/>
      <c r="B177" s="174"/>
      <c r="C177" s="178"/>
      <c r="D177" s="173"/>
      <c r="E177" s="173"/>
      <c r="F177" s="78">
        <v>2023</v>
      </c>
      <c r="G177" s="36">
        <f>J177</f>
        <v>64.5</v>
      </c>
      <c r="H177" s="36"/>
      <c r="I177" s="62"/>
      <c r="J177" s="36">
        <v>64.5</v>
      </c>
      <c r="K177" s="36"/>
      <c r="L177" s="194"/>
    </row>
    <row r="178" spans="1:12" ht="12.95" customHeight="1" x14ac:dyDescent="0.25">
      <c r="A178" s="161" t="s">
        <v>175</v>
      </c>
      <c r="B178" s="174" t="s">
        <v>38</v>
      </c>
      <c r="C178" s="178" t="s">
        <v>10</v>
      </c>
      <c r="D178" s="173">
        <v>2018</v>
      </c>
      <c r="E178" s="173">
        <v>2018</v>
      </c>
      <c r="F178" s="39">
        <v>2018</v>
      </c>
      <c r="G178" s="40">
        <f>SUM(I178:K178)</f>
        <v>98.1</v>
      </c>
      <c r="H178" s="40"/>
      <c r="I178" s="43"/>
      <c r="J178" s="40">
        <f>200-101.9</f>
        <v>98.1</v>
      </c>
      <c r="K178" s="40"/>
      <c r="L178" s="194"/>
    </row>
    <row r="179" spans="1:12" ht="12.95" customHeight="1" x14ac:dyDescent="0.25">
      <c r="A179" s="161"/>
      <c r="B179" s="174"/>
      <c r="C179" s="178"/>
      <c r="D179" s="173"/>
      <c r="E179" s="173"/>
      <c r="F179" s="44"/>
      <c r="G179" s="45"/>
      <c r="H179" s="45"/>
      <c r="I179" s="46"/>
      <c r="J179" s="45"/>
      <c r="K179" s="45"/>
      <c r="L179" s="194"/>
    </row>
    <row r="180" spans="1:12" ht="24" customHeight="1" x14ac:dyDescent="0.25">
      <c r="A180" s="161"/>
      <c r="B180" s="174"/>
      <c r="C180" s="178"/>
      <c r="D180" s="173"/>
      <c r="E180" s="173"/>
      <c r="F180" s="35"/>
      <c r="G180" s="36"/>
      <c r="H180" s="36"/>
      <c r="I180" s="62"/>
      <c r="J180" s="36"/>
      <c r="K180" s="36"/>
      <c r="L180" s="160"/>
    </row>
    <row r="181" spans="1:12" ht="64.5" customHeight="1" x14ac:dyDescent="0.25">
      <c r="A181" s="210" t="s">
        <v>87</v>
      </c>
      <c r="B181" s="211"/>
      <c r="C181" s="211"/>
      <c r="D181" s="211"/>
      <c r="E181" s="212"/>
      <c r="F181" s="66">
        <v>2017</v>
      </c>
      <c r="G181" s="67">
        <f>SUM(I181:K181)</f>
        <v>1567.8</v>
      </c>
      <c r="H181" s="67"/>
      <c r="I181" s="67">
        <f>SUM(I182)</f>
        <v>1087</v>
      </c>
      <c r="J181" s="67">
        <f>SUM(J182)</f>
        <v>480.8</v>
      </c>
      <c r="K181" s="67"/>
      <c r="L181" s="11"/>
    </row>
    <row r="182" spans="1:12" ht="192" customHeight="1" x14ac:dyDescent="0.25">
      <c r="A182" s="7" t="s">
        <v>79</v>
      </c>
      <c r="B182" s="33" t="s">
        <v>25</v>
      </c>
      <c r="C182" s="33" t="s">
        <v>10</v>
      </c>
      <c r="D182" s="34">
        <v>2017</v>
      </c>
      <c r="E182" s="34">
        <v>2017</v>
      </c>
      <c r="F182" s="34">
        <v>2017</v>
      </c>
      <c r="G182" s="37">
        <f>SUM(I182:K182)</f>
        <v>1567.8</v>
      </c>
      <c r="H182" s="37"/>
      <c r="I182" s="37">
        <v>1087</v>
      </c>
      <c r="J182" s="37">
        <v>480.8</v>
      </c>
      <c r="K182" s="37"/>
      <c r="L182" s="15" t="s">
        <v>184</v>
      </c>
    </row>
    <row r="183" spans="1:12" ht="18.75" customHeight="1" x14ac:dyDescent="0.25">
      <c r="A183" s="179" t="s">
        <v>115</v>
      </c>
      <c r="B183" s="180"/>
      <c r="C183" s="180"/>
      <c r="D183" s="180"/>
      <c r="E183" s="181"/>
      <c r="F183" s="28">
        <v>2017</v>
      </c>
      <c r="G183" s="25">
        <f t="shared" ref="G183:G188" si="12">SUM(I183:K183)</f>
        <v>1149.4000000000001</v>
      </c>
      <c r="H183" s="25"/>
      <c r="I183" s="25">
        <f>SUM(I185+I186+I187+I190+I193+I196)</f>
        <v>769.40000000000009</v>
      </c>
      <c r="J183" s="25">
        <f>SUM(J185+J186+J187+J190+J193+J196)</f>
        <v>380</v>
      </c>
      <c r="K183" s="25"/>
      <c r="L183" s="8"/>
    </row>
    <row r="184" spans="1:12" ht="30.75" customHeight="1" x14ac:dyDescent="0.25">
      <c r="A184" s="182"/>
      <c r="B184" s="183"/>
      <c r="C184" s="183"/>
      <c r="D184" s="183"/>
      <c r="E184" s="184"/>
      <c r="F184" s="31">
        <v>2018</v>
      </c>
      <c r="G184" s="27">
        <f t="shared" si="12"/>
        <v>1100</v>
      </c>
      <c r="H184" s="27"/>
      <c r="I184" s="27">
        <f>SUM(I188+I191+I194+I197+I199)</f>
        <v>800</v>
      </c>
      <c r="J184" s="27">
        <f>SUM(J188+J191+J194+J197+J199)</f>
        <v>300</v>
      </c>
      <c r="K184" s="27"/>
      <c r="L184" s="9"/>
    </row>
    <row r="185" spans="1:12" ht="58.5" customHeight="1" x14ac:dyDescent="0.25">
      <c r="A185" s="71" t="s">
        <v>82</v>
      </c>
      <c r="B185" s="72" t="s">
        <v>28</v>
      </c>
      <c r="C185" s="72" t="s">
        <v>10</v>
      </c>
      <c r="D185" s="73">
        <v>2017</v>
      </c>
      <c r="E185" s="73">
        <v>2017</v>
      </c>
      <c r="F185" s="73">
        <v>2017</v>
      </c>
      <c r="G185" s="70">
        <f t="shared" si="12"/>
        <v>269.60000000000002</v>
      </c>
      <c r="H185" s="70"/>
      <c r="I185" s="70">
        <v>192.4</v>
      </c>
      <c r="J185" s="70">
        <v>77.2</v>
      </c>
      <c r="K185" s="70"/>
      <c r="L185" s="159" t="s">
        <v>164</v>
      </c>
    </row>
    <row r="186" spans="1:12" ht="66.75" customHeight="1" x14ac:dyDescent="0.25">
      <c r="A186" s="71" t="s">
        <v>90</v>
      </c>
      <c r="B186" s="72" t="s">
        <v>29</v>
      </c>
      <c r="C186" s="72" t="s">
        <v>10</v>
      </c>
      <c r="D186" s="73">
        <v>2017</v>
      </c>
      <c r="E186" s="73">
        <v>2017</v>
      </c>
      <c r="F186" s="73">
        <v>2017</v>
      </c>
      <c r="G186" s="70">
        <f t="shared" si="12"/>
        <v>220</v>
      </c>
      <c r="H186" s="70"/>
      <c r="I186" s="70">
        <v>120</v>
      </c>
      <c r="J186" s="70">
        <v>100</v>
      </c>
      <c r="K186" s="70"/>
      <c r="L186" s="160"/>
    </row>
    <row r="187" spans="1:12" ht="12.95" customHeight="1" x14ac:dyDescent="0.25">
      <c r="A187" s="161" t="s">
        <v>91</v>
      </c>
      <c r="B187" s="174" t="s">
        <v>17</v>
      </c>
      <c r="C187" s="174" t="s">
        <v>10</v>
      </c>
      <c r="D187" s="173">
        <v>2017</v>
      </c>
      <c r="E187" s="173">
        <v>2018</v>
      </c>
      <c r="F187" s="74">
        <v>2017</v>
      </c>
      <c r="G187" s="40">
        <f t="shared" si="12"/>
        <v>188.3</v>
      </c>
      <c r="H187" s="40"/>
      <c r="I187" s="40">
        <v>150.80000000000001</v>
      </c>
      <c r="J187" s="40">
        <v>37.5</v>
      </c>
      <c r="K187" s="40"/>
      <c r="L187" s="159" t="s">
        <v>168</v>
      </c>
    </row>
    <row r="188" spans="1:12" ht="12.95" customHeight="1" x14ac:dyDescent="0.25">
      <c r="A188" s="161"/>
      <c r="B188" s="174"/>
      <c r="C188" s="174"/>
      <c r="D188" s="173"/>
      <c r="E188" s="173"/>
      <c r="F188" s="75">
        <v>2018</v>
      </c>
      <c r="G188" s="45">
        <f t="shared" si="12"/>
        <v>207.5</v>
      </c>
      <c r="H188" s="45"/>
      <c r="I188" s="45">
        <v>166</v>
      </c>
      <c r="J188" s="45">
        <v>41.5</v>
      </c>
      <c r="K188" s="45"/>
      <c r="L188" s="194"/>
    </row>
    <row r="189" spans="1:12" ht="23.25" customHeight="1" x14ac:dyDescent="0.25">
      <c r="A189" s="161"/>
      <c r="B189" s="174"/>
      <c r="C189" s="174"/>
      <c r="D189" s="173"/>
      <c r="E189" s="173"/>
      <c r="F189" s="76"/>
      <c r="G189" s="36"/>
      <c r="H189" s="36"/>
      <c r="I189" s="36"/>
      <c r="J189" s="36"/>
      <c r="K189" s="36"/>
      <c r="L189" s="194"/>
    </row>
    <row r="190" spans="1:12" ht="12.95" customHeight="1" x14ac:dyDescent="0.25">
      <c r="A190" s="161" t="s">
        <v>92</v>
      </c>
      <c r="B190" s="174" t="s">
        <v>18</v>
      </c>
      <c r="C190" s="174" t="s">
        <v>10</v>
      </c>
      <c r="D190" s="173">
        <v>2017</v>
      </c>
      <c r="E190" s="173">
        <v>2018</v>
      </c>
      <c r="F190" s="74">
        <v>2017</v>
      </c>
      <c r="G190" s="40">
        <f t="shared" ref="G190:G199" si="13">SUM(I190:K190)</f>
        <v>112.9</v>
      </c>
      <c r="H190" s="40"/>
      <c r="I190" s="40">
        <v>75.5</v>
      </c>
      <c r="J190" s="40">
        <v>37.4</v>
      </c>
      <c r="K190" s="40"/>
      <c r="L190" s="194"/>
    </row>
    <row r="191" spans="1:12" ht="12.95" customHeight="1" x14ac:dyDescent="0.25">
      <c r="A191" s="161"/>
      <c r="B191" s="174"/>
      <c r="C191" s="174"/>
      <c r="D191" s="173"/>
      <c r="E191" s="173"/>
      <c r="F191" s="75">
        <v>2018</v>
      </c>
      <c r="G191" s="45">
        <f t="shared" si="13"/>
        <v>207.5</v>
      </c>
      <c r="H191" s="45"/>
      <c r="I191" s="45">
        <v>166</v>
      </c>
      <c r="J191" s="45">
        <v>41.5</v>
      </c>
      <c r="K191" s="45"/>
      <c r="L191" s="194"/>
    </row>
    <row r="192" spans="1:12" ht="23.25" customHeight="1" x14ac:dyDescent="0.25">
      <c r="A192" s="161"/>
      <c r="B192" s="174"/>
      <c r="C192" s="174"/>
      <c r="D192" s="173"/>
      <c r="E192" s="173"/>
      <c r="F192" s="76"/>
      <c r="G192" s="36"/>
      <c r="H192" s="36"/>
      <c r="I192" s="36"/>
      <c r="J192" s="36"/>
      <c r="K192" s="36"/>
      <c r="L192" s="194"/>
    </row>
    <row r="193" spans="1:12" ht="12.95" customHeight="1" x14ac:dyDescent="0.25">
      <c r="A193" s="161" t="s">
        <v>93</v>
      </c>
      <c r="B193" s="174" t="s">
        <v>19</v>
      </c>
      <c r="C193" s="174" t="s">
        <v>10</v>
      </c>
      <c r="D193" s="173">
        <v>2017</v>
      </c>
      <c r="E193" s="173">
        <v>2018</v>
      </c>
      <c r="F193" s="74">
        <v>2017</v>
      </c>
      <c r="G193" s="40">
        <f t="shared" si="13"/>
        <v>114.4</v>
      </c>
      <c r="H193" s="40"/>
      <c r="I193" s="40">
        <v>76.5</v>
      </c>
      <c r="J193" s="40">
        <v>37.9</v>
      </c>
      <c r="K193" s="40"/>
      <c r="L193" s="194"/>
    </row>
    <row r="194" spans="1:12" ht="12.95" customHeight="1" x14ac:dyDescent="0.25">
      <c r="A194" s="161"/>
      <c r="B194" s="174"/>
      <c r="C194" s="174"/>
      <c r="D194" s="173"/>
      <c r="E194" s="173"/>
      <c r="F194" s="75">
        <v>2018</v>
      </c>
      <c r="G194" s="45">
        <f t="shared" si="13"/>
        <v>188.5</v>
      </c>
      <c r="H194" s="45"/>
      <c r="I194" s="45">
        <v>137</v>
      </c>
      <c r="J194" s="45">
        <v>51.5</v>
      </c>
      <c r="K194" s="45"/>
      <c r="L194" s="194"/>
    </row>
    <row r="195" spans="1:12" ht="27" customHeight="1" x14ac:dyDescent="0.25">
      <c r="A195" s="161"/>
      <c r="B195" s="174"/>
      <c r="C195" s="174"/>
      <c r="D195" s="173"/>
      <c r="E195" s="173"/>
      <c r="F195" s="76"/>
      <c r="G195" s="36"/>
      <c r="H195" s="36"/>
      <c r="I195" s="36"/>
      <c r="J195" s="36"/>
      <c r="K195" s="36"/>
      <c r="L195" s="194"/>
    </row>
    <row r="196" spans="1:12" ht="12.95" customHeight="1" x14ac:dyDescent="0.25">
      <c r="A196" s="161" t="s">
        <v>94</v>
      </c>
      <c r="B196" s="174" t="s">
        <v>20</v>
      </c>
      <c r="C196" s="174" t="s">
        <v>10</v>
      </c>
      <c r="D196" s="173">
        <v>2017</v>
      </c>
      <c r="E196" s="173">
        <v>2018</v>
      </c>
      <c r="F196" s="80">
        <v>2017</v>
      </c>
      <c r="G196" s="40">
        <f t="shared" si="13"/>
        <v>244.2</v>
      </c>
      <c r="H196" s="40"/>
      <c r="I196" s="40">
        <v>154.19999999999999</v>
      </c>
      <c r="J196" s="40">
        <v>90</v>
      </c>
      <c r="K196" s="40"/>
      <c r="L196" s="194"/>
    </row>
    <row r="197" spans="1:12" ht="13.5" customHeight="1" x14ac:dyDescent="0.25">
      <c r="A197" s="161"/>
      <c r="B197" s="174"/>
      <c r="C197" s="174"/>
      <c r="D197" s="173"/>
      <c r="E197" s="173"/>
      <c r="F197" s="81">
        <v>2018</v>
      </c>
      <c r="G197" s="45">
        <f t="shared" si="13"/>
        <v>247.5</v>
      </c>
      <c r="H197" s="45"/>
      <c r="I197" s="45">
        <v>165</v>
      </c>
      <c r="J197" s="45">
        <v>82.5</v>
      </c>
      <c r="K197" s="45"/>
      <c r="L197" s="194"/>
    </row>
    <row r="198" spans="1:12" ht="21.75" customHeight="1" x14ac:dyDescent="0.25">
      <c r="A198" s="161"/>
      <c r="B198" s="174"/>
      <c r="C198" s="174"/>
      <c r="D198" s="173"/>
      <c r="E198" s="173"/>
      <c r="F198" s="82"/>
      <c r="G198" s="36"/>
      <c r="H198" s="36"/>
      <c r="I198" s="36"/>
      <c r="J198" s="36"/>
      <c r="K198" s="36"/>
      <c r="L198" s="194"/>
    </row>
    <row r="199" spans="1:12" ht="12.95" customHeight="1" x14ac:dyDescent="0.25">
      <c r="A199" s="161" t="s">
        <v>95</v>
      </c>
      <c r="B199" s="174" t="s">
        <v>21</v>
      </c>
      <c r="C199" s="174" t="s">
        <v>10</v>
      </c>
      <c r="D199" s="195">
        <v>2018</v>
      </c>
      <c r="E199" s="195">
        <v>2018</v>
      </c>
      <c r="F199" s="80">
        <v>2018</v>
      </c>
      <c r="G199" s="40">
        <f t="shared" si="13"/>
        <v>249</v>
      </c>
      <c r="H199" s="40"/>
      <c r="I199" s="40">
        <v>166</v>
      </c>
      <c r="J199" s="40">
        <v>83</v>
      </c>
      <c r="K199" s="40"/>
      <c r="L199" s="194"/>
    </row>
    <row r="200" spans="1:12" ht="12.95" customHeight="1" x14ac:dyDescent="0.25">
      <c r="A200" s="161"/>
      <c r="B200" s="174"/>
      <c r="C200" s="174"/>
      <c r="D200" s="206"/>
      <c r="E200" s="206"/>
      <c r="F200" s="81"/>
      <c r="G200" s="45"/>
      <c r="H200" s="45"/>
      <c r="I200" s="45"/>
      <c r="J200" s="45"/>
      <c r="K200" s="45"/>
      <c r="L200" s="194"/>
    </row>
    <row r="201" spans="1:12" ht="24" customHeight="1" x14ac:dyDescent="0.25">
      <c r="A201" s="161"/>
      <c r="B201" s="174"/>
      <c r="C201" s="174"/>
      <c r="D201" s="196"/>
      <c r="E201" s="196"/>
      <c r="F201" s="82"/>
      <c r="G201" s="36"/>
      <c r="H201" s="36"/>
      <c r="I201" s="52"/>
      <c r="J201" s="36"/>
      <c r="K201" s="36"/>
      <c r="L201" s="160"/>
    </row>
    <row r="202" spans="1:12" x14ac:dyDescent="0.25">
      <c r="A202" s="179" t="s">
        <v>125</v>
      </c>
      <c r="B202" s="180"/>
      <c r="C202" s="180"/>
      <c r="D202" s="180"/>
      <c r="E202" s="180"/>
      <c r="F202" s="28">
        <v>2017</v>
      </c>
      <c r="G202" s="25">
        <f t="shared" ref="G202" si="14">SUM(I202:K202)</f>
        <v>3051.5</v>
      </c>
      <c r="H202" s="25"/>
      <c r="I202" s="25">
        <f t="shared" ref="I202:J204" si="15">SUM(I209)</f>
        <v>2288.5</v>
      </c>
      <c r="J202" s="25">
        <f t="shared" si="15"/>
        <v>763</v>
      </c>
      <c r="K202" s="25"/>
      <c r="L202" s="188"/>
    </row>
    <row r="203" spans="1:12" x14ac:dyDescent="0.25">
      <c r="A203" s="197"/>
      <c r="B203" s="198"/>
      <c r="C203" s="198"/>
      <c r="D203" s="198"/>
      <c r="E203" s="198"/>
      <c r="F203" s="22">
        <v>2018</v>
      </c>
      <c r="G203" s="23">
        <f t="shared" ref="G203:G205" si="16">SUM(H203:K203)</f>
        <v>4166.3999999999996</v>
      </c>
      <c r="H203" s="23"/>
      <c r="I203" s="23">
        <f t="shared" si="15"/>
        <v>2286.4</v>
      </c>
      <c r="J203" s="23">
        <f t="shared" si="15"/>
        <v>1880</v>
      </c>
      <c r="K203" s="23"/>
      <c r="L203" s="189"/>
    </row>
    <row r="204" spans="1:12" x14ac:dyDescent="0.25">
      <c r="A204" s="197"/>
      <c r="B204" s="198"/>
      <c r="C204" s="198"/>
      <c r="D204" s="198"/>
      <c r="E204" s="198"/>
      <c r="F204" s="22">
        <v>2019</v>
      </c>
      <c r="G204" s="23">
        <f t="shared" si="16"/>
        <v>4232.7</v>
      </c>
      <c r="H204" s="23"/>
      <c r="I204" s="23">
        <f t="shared" si="15"/>
        <v>2267.6999999999998</v>
      </c>
      <c r="J204" s="23">
        <f t="shared" si="15"/>
        <v>1965.0000000000002</v>
      </c>
      <c r="K204" s="23"/>
      <c r="L204" s="189"/>
    </row>
    <row r="205" spans="1:12" x14ac:dyDescent="0.25">
      <c r="A205" s="197"/>
      <c r="B205" s="198"/>
      <c r="C205" s="198"/>
      <c r="D205" s="198"/>
      <c r="E205" s="198"/>
      <c r="F205" s="22">
        <v>2020</v>
      </c>
      <c r="G205" s="23">
        <f t="shared" si="16"/>
        <v>9838.6999999999989</v>
      </c>
      <c r="H205" s="23"/>
      <c r="I205" s="23">
        <f>SUM(I212)</f>
        <v>7091.7999999999993</v>
      </c>
      <c r="J205" s="23">
        <f>J219+J220</f>
        <v>2746.9</v>
      </c>
      <c r="K205" s="23"/>
      <c r="L205" s="189"/>
    </row>
    <row r="206" spans="1:12" ht="3" customHeight="1" x14ac:dyDescent="0.25">
      <c r="A206" s="197"/>
      <c r="B206" s="198"/>
      <c r="C206" s="198"/>
      <c r="D206" s="198"/>
      <c r="E206" s="198"/>
      <c r="F206" s="22"/>
      <c r="G206" s="23"/>
      <c r="H206" s="23"/>
      <c r="I206" s="23"/>
      <c r="J206" s="23"/>
      <c r="K206" s="23"/>
      <c r="L206" s="189"/>
    </row>
    <row r="207" spans="1:12" ht="3" customHeight="1" x14ac:dyDescent="0.25">
      <c r="A207" s="197"/>
      <c r="B207" s="198"/>
      <c r="C207" s="198"/>
      <c r="D207" s="198"/>
      <c r="E207" s="198"/>
      <c r="F207" s="22"/>
      <c r="G207" s="23"/>
      <c r="H207" s="23"/>
      <c r="I207" s="23"/>
      <c r="J207" s="23"/>
      <c r="K207" s="23"/>
      <c r="L207" s="189"/>
    </row>
    <row r="208" spans="1:12" ht="3" customHeight="1" x14ac:dyDescent="0.25">
      <c r="A208" s="182"/>
      <c r="B208" s="183"/>
      <c r="C208" s="183"/>
      <c r="D208" s="183"/>
      <c r="E208" s="183"/>
      <c r="F208" s="31"/>
      <c r="G208" s="27"/>
      <c r="H208" s="27"/>
      <c r="I208" s="27"/>
      <c r="J208" s="27"/>
      <c r="K208" s="27"/>
      <c r="L208" s="190"/>
    </row>
    <row r="209" spans="1:12" ht="12" customHeight="1" x14ac:dyDescent="0.25">
      <c r="A209" s="161" t="s">
        <v>80</v>
      </c>
      <c r="B209" s="200" t="s">
        <v>107</v>
      </c>
      <c r="C209" s="205"/>
      <c r="D209" s="173">
        <v>2017</v>
      </c>
      <c r="E209" s="204">
        <v>2020</v>
      </c>
      <c r="F209" s="39">
        <v>2017</v>
      </c>
      <c r="G209" s="40">
        <f t="shared" ref="G209:G220" si="17">SUM(I209:K209)</f>
        <v>3051.5</v>
      </c>
      <c r="H209" s="40"/>
      <c r="I209" s="40">
        <f>SUM(I216)</f>
        <v>2288.5</v>
      </c>
      <c r="J209" s="40">
        <f>SUM(J216)</f>
        <v>763</v>
      </c>
      <c r="K209" s="40"/>
      <c r="L209" s="164"/>
    </row>
    <row r="210" spans="1:12" ht="12" customHeight="1" x14ac:dyDescent="0.25">
      <c r="A210" s="161"/>
      <c r="B210" s="200"/>
      <c r="C210" s="205"/>
      <c r="D210" s="173"/>
      <c r="E210" s="204"/>
      <c r="F210" s="44">
        <v>2018</v>
      </c>
      <c r="G210" s="45">
        <f t="shared" si="17"/>
        <v>4166.3999999999996</v>
      </c>
      <c r="H210" s="45"/>
      <c r="I210" s="45">
        <f>SUM(I217)</f>
        <v>2286.4</v>
      </c>
      <c r="J210" s="45">
        <f>SUM(J217)</f>
        <v>1880</v>
      </c>
      <c r="K210" s="45"/>
      <c r="L210" s="216"/>
    </row>
    <row r="211" spans="1:12" ht="12" customHeight="1" x14ac:dyDescent="0.25">
      <c r="A211" s="161"/>
      <c r="B211" s="200"/>
      <c r="C211" s="205"/>
      <c r="D211" s="173"/>
      <c r="E211" s="204"/>
      <c r="F211" s="44">
        <v>2019</v>
      </c>
      <c r="G211" s="45">
        <f>I211+J211</f>
        <v>4232.7</v>
      </c>
      <c r="H211" s="45"/>
      <c r="I211" s="45">
        <f>I218</f>
        <v>2267.6999999999998</v>
      </c>
      <c r="J211" s="45">
        <f>SUM(J218)</f>
        <v>1965.0000000000002</v>
      </c>
      <c r="K211" s="45"/>
      <c r="L211" s="216"/>
    </row>
    <row r="212" spans="1:12" ht="12" customHeight="1" x14ac:dyDescent="0.25">
      <c r="A212" s="161"/>
      <c r="B212" s="200"/>
      <c r="C212" s="205"/>
      <c r="D212" s="173"/>
      <c r="E212" s="204"/>
      <c r="F212" s="44">
        <v>2020</v>
      </c>
      <c r="G212" s="45">
        <f>J212+I212</f>
        <v>9838.6999999999989</v>
      </c>
      <c r="H212" s="45"/>
      <c r="I212" s="45">
        <f>SUM(I219+I220)</f>
        <v>7091.7999999999993</v>
      </c>
      <c r="J212" s="45">
        <f>SUM(J219+J220)</f>
        <v>2746.9</v>
      </c>
      <c r="K212" s="45"/>
      <c r="L212" s="216"/>
    </row>
    <row r="213" spans="1:12" ht="12" customHeight="1" x14ac:dyDescent="0.25">
      <c r="A213" s="161"/>
      <c r="B213" s="200"/>
      <c r="C213" s="205"/>
      <c r="D213" s="173"/>
      <c r="E213" s="204"/>
      <c r="F213" s="44"/>
      <c r="G213" s="45"/>
      <c r="H213" s="45"/>
      <c r="I213" s="45"/>
      <c r="J213" s="45"/>
      <c r="K213" s="45"/>
      <c r="L213" s="216"/>
    </row>
    <row r="214" spans="1:12" ht="12" customHeight="1" x14ac:dyDescent="0.25">
      <c r="A214" s="161"/>
      <c r="B214" s="200"/>
      <c r="C214" s="205"/>
      <c r="D214" s="173"/>
      <c r="E214" s="204"/>
      <c r="F214" s="93"/>
      <c r="G214" s="45"/>
      <c r="H214" s="45"/>
      <c r="I214" s="45"/>
      <c r="J214" s="45"/>
      <c r="K214" s="45"/>
      <c r="L214" s="216"/>
    </row>
    <row r="215" spans="1:12" ht="39" customHeight="1" x14ac:dyDescent="0.25">
      <c r="A215" s="161"/>
      <c r="B215" s="200"/>
      <c r="C215" s="205"/>
      <c r="D215" s="173"/>
      <c r="E215" s="204"/>
      <c r="F215" s="35"/>
      <c r="G215" s="36"/>
      <c r="H215" s="36"/>
      <c r="I215" s="36"/>
      <c r="J215" s="36"/>
      <c r="K215" s="36"/>
      <c r="L215" s="165"/>
    </row>
    <row r="216" spans="1:12" ht="59.25" customHeight="1" x14ac:dyDescent="0.25">
      <c r="A216" s="128" t="s">
        <v>102</v>
      </c>
      <c r="B216" s="129" t="s">
        <v>22</v>
      </c>
      <c r="C216" s="129" t="s">
        <v>10</v>
      </c>
      <c r="D216" s="131">
        <v>2017</v>
      </c>
      <c r="E216" s="131">
        <v>2017</v>
      </c>
      <c r="F216" s="131">
        <v>2017</v>
      </c>
      <c r="G216" s="133">
        <f t="shared" si="17"/>
        <v>3051.5</v>
      </c>
      <c r="H216" s="133"/>
      <c r="I216" s="133">
        <v>2288.5</v>
      </c>
      <c r="J216" s="133">
        <v>763</v>
      </c>
      <c r="K216" s="133"/>
      <c r="L216" s="217" t="s">
        <v>184</v>
      </c>
    </row>
    <row r="217" spans="1:12" ht="49.5" customHeight="1" x14ac:dyDescent="0.25">
      <c r="A217" s="128" t="s">
        <v>126</v>
      </c>
      <c r="B217" s="129" t="s">
        <v>172</v>
      </c>
      <c r="C217" s="129" t="s">
        <v>10</v>
      </c>
      <c r="D217" s="131">
        <v>2018</v>
      </c>
      <c r="E217" s="131">
        <v>2018</v>
      </c>
      <c r="F217" s="131">
        <v>2018</v>
      </c>
      <c r="G217" s="133">
        <f t="shared" si="17"/>
        <v>4166.3999999999996</v>
      </c>
      <c r="H217" s="133"/>
      <c r="I217" s="133">
        <v>2286.4</v>
      </c>
      <c r="J217" s="133">
        <v>1880</v>
      </c>
      <c r="K217" s="133"/>
      <c r="L217" s="217"/>
    </row>
    <row r="218" spans="1:12" ht="61.5" customHeight="1" x14ac:dyDescent="0.25">
      <c r="A218" s="128" t="s">
        <v>127</v>
      </c>
      <c r="B218" s="129" t="s">
        <v>111</v>
      </c>
      <c r="C218" s="129" t="s">
        <v>10</v>
      </c>
      <c r="D218" s="131">
        <v>2019</v>
      </c>
      <c r="E218" s="131">
        <v>2019</v>
      </c>
      <c r="F218" s="132">
        <v>2019</v>
      </c>
      <c r="G218" s="133">
        <f t="shared" si="17"/>
        <v>4232.7</v>
      </c>
      <c r="H218" s="40"/>
      <c r="I218" s="40">
        <v>2267.6999999999998</v>
      </c>
      <c r="J218" s="40">
        <f>2220.3-255.3</f>
        <v>1965.0000000000002</v>
      </c>
      <c r="K218" s="40"/>
      <c r="L218" s="217"/>
    </row>
    <row r="219" spans="1:12" ht="71.25" customHeight="1" x14ac:dyDescent="0.25">
      <c r="A219" s="127" t="s">
        <v>128</v>
      </c>
      <c r="B219" s="130" t="s">
        <v>173</v>
      </c>
      <c r="C219" s="129" t="s">
        <v>10</v>
      </c>
      <c r="D219" s="132">
        <v>2020</v>
      </c>
      <c r="E219" s="132">
        <v>2020</v>
      </c>
      <c r="F219" s="132">
        <v>2020</v>
      </c>
      <c r="G219" s="133">
        <f t="shared" si="17"/>
        <v>4201.3</v>
      </c>
      <c r="H219" s="40"/>
      <c r="I219" s="40">
        <v>2234.4</v>
      </c>
      <c r="J219" s="40">
        <v>1966.9</v>
      </c>
      <c r="K219" s="40"/>
      <c r="L219" s="217"/>
    </row>
    <row r="220" spans="1:12" ht="78.75" customHeight="1" x14ac:dyDescent="0.25">
      <c r="A220" s="127" t="s">
        <v>129</v>
      </c>
      <c r="B220" s="134" t="s">
        <v>167</v>
      </c>
      <c r="C220" s="129" t="s">
        <v>10</v>
      </c>
      <c r="D220" s="132">
        <v>2020</v>
      </c>
      <c r="E220" s="132">
        <v>2020</v>
      </c>
      <c r="F220" s="132">
        <v>2020</v>
      </c>
      <c r="G220" s="40">
        <f t="shared" si="17"/>
        <v>5637.4</v>
      </c>
      <c r="H220" s="40"/>
      <c r="I220" s="40">
        <v>4857.3999999999996</v>
      </c>
      <c r="J220" s="138">
        <v>780</v>
      </c>
      <c r="K220" s="40"/>
      <c r="L220" s="217"/>
    </row>
    <row r="221" spans="1:12" ht="48" hidden="1" customHeight="1" x14ac:dyDescent="0.25">
      <c r="A221" s="145" t="s">
        <v>160</v>
      </c>
      <c r="B221" s="134" t="s">
        <v>208</v>
      </c>
      <c r="C221" s="134" t="s">
        <v>10</v>
      </c>
      <c r="D221" s="126">
        <v>2021</v>
      </c>
      <c r="E221" s="126">
        <v>2021</v>
      </c>
      <c r="F221" s="126">
        <v>2021</v>
      </c>
      <c r="G221" s="109"/>
      <c r="H221" s="109"/>
      <c r="I221" s="109"/>
      <c r="J221" s="142"/>
      <c r="K221" s="108"/>
      <c r="L221" s="217"/>
    </row>
    <row r="222" spans="1:12" ht="48" hidden="1" customHeight="1" x14ac:dyDescent="0.25">
      <c r="A222" s="139" t="s">
        <v>189</v>
      </c>
      <c r="B222" s="144" t="s">
        <v>209</v>
      </c>
      <c r="C222" s="134" t="s">
        <v>10</v>
      </c>
      <c r="D222" s="136">
        <v>2021</v>
      </c>
      <c r="E222" s="136">
        <v>2021</v>
      </c>
      <c r="F222" s="136">
        <v>2021</v>
      </c>
      <c r="G222" s="137"/>
      <c r="H222" s="137"/>
      <c r="I222" s="109"/>
      <c r="J222" s="142"/>
      <c r="K222" s="110"/>
      <c r="L222" s="217"/>
    </row>
    <row r="223" spans="1:12" ht="62.25" hidden="1" customHeight="1" x14ac:dyDescent="0.25">
      <c r="A223" s="143" t="s">
        <v>201</v>
      </c>
      <c r="B223" s="144" t="s">
        <v>213</v>
      </c>
      <c r="C223" s="134" t="s">
        <v>10</v>
      </c>
      <c r="D223" s="140">
        <v>2022</v>
      </c>
      <c r="E223" s="140">
        <v>2022</v>
      </c>
      <c r="F223" s="140">
        <v>2022</v>
      </c>
      <c r="G223" s="141"/>
      <c r="H223" s="141"/>
      <c r="I223" s="141"/>
      <c r="J223" s="108"/>
      <c r="K223" s="110"/>
      <c r="L223" s="217"/>
    </row>
    <row r="224" spans="1:12" ht="26.25" hidden="1" customHeight="1" x14ac:dyDescent="0.25">
      <c r="A224" s="161" t="s">
        <v>206</v>
      </c>
      <c r="B224" s="162" t="s">
        <v>210</v>
      </c>
      <c r="C224" s="162" t="s">
        <v>10</v>
      </c>
      <c r="D224" s="164">
        <v>2022</v>
      </c>
      <c r="E224" s="164">
        <v>2022</v>
      </c>
      <c r="F224" s="164">
        <v>2022</v>
      </c>
      <c r="G224" s="166"/>
      <c r="H224" s="166"/>
      <c r="I224" s="166"/>
      <c r="J224" s="166"/>
      <c r="K224" s="168"/>
      <c r="L224" s="217"/>
    </row>
    <row r="225" spans="1:12" ht="24" hidden="1" customHeight="1" x14ac:dyDescent="0.25">
      <c r="A225" s="161"/>
      <c r="B225" s="163"/>
      <c r="C225" s="163"/>
      <c r="D225" s="165"/>
      <c r="E225" s="165"/>
      <c r="F225" s="165"/>
      <c r="G225" s="167"/>
      <c r="H225" s="167"/>
      <c r="I225" s="167"/>
      <c r="J225" s="167"/>
      <c r="K225" s="169"/>
      <c r="L225" s="217"/>
    </row>
    <row r="226" spans="1:12" ht="49.5" hidden="1" customHeight="1" x14ac:dyDescent="0.25">
      <c r="A226" s="104" t="s">
        <v>214</v>
      </c>
      <c r="B226" s="134" t="s">
        <v>207</v>
      </c>
      <c r="C226" s="134" t="s">
        <v>10</v>
      </c>
      <c r="D226" s="126">
        <v>2023</v>
      </c>
      <c r="E226" s="126">
        <v>2023</v>
      </c>
      <c r="F226" s="126">
        <v>2023</v>
      </c>
      <c r="G226" s="110"/>
      <c r="H226" s="111"/>
      <c r="I226" s="109"/>
      <c r="J226" s="110"/>
      <c r="K226" s="110"/>
      <c r="L226" s="217" t="s">
        <v>184</v>
      </c>
    </row>
    <row r="227" spans="1:12" ht="146.25" hidden="1" customHeight="1" x14ac:dyDescent="0.25">
      <c r="A227" s="104" t="s">
        <v>215</v>
      </c>
      <c r="B227" s="134" t="s">
        <v>193</v>
      </c>
      <c r="C227" s="134" t="s">
        <v>10</v>
      </c>
      <c r="D227" s="126">
        <v>2023</v>
      </c>
      <c r="E227" s="126">
        <v>2023</v>
      </c>
      <c r="F227" s="126">
        <v>2023</v>
      </c>
      <c r="G227" s="135"/>
      <c r="H227" s="134"/>
      <c r="I227" s="109"/>
      <c r="J227" s="135"/>
      <c r="K227" s="134"/>
      <c r="L227" s="217"/>
    </row>
    <row r="228" spans="1:12" ht="12.95" customHeight="1" x14ac:dyDescent="0.25">
      <c r="A228" s="179" t="s">
        <v>130</v>
      </c>
      <c r="B228" s="180"/>
      <c r="C228" s="180"/>
      <c r="D228" s="180"/>
      <c r="E228" s="180"/>
      <c r="F228" s="28">
        <v>2017</v>
      </c>
      <c r="G228" s="25">
        <f>SUM(I228:K228)</f>
        <v>7782</v>
      </c>
      <c r="H228" s="96"/>
      <c r="I228" s="25">
        <f>SUM(I239:I240)</f>
        <v>5836.3</v>
      </c>
      <c r="J228" s="96">
        <f>SUM(J239:J240)</f>
        <v>1945.7</v>
      </c>
      <c r="K228" s="25"/>
      <c r="L228" s="188"/>
    </row>
    <row r="229" spans="1:12" ht="12.95" customHeight="1" x14ac:dyDescent="0.25">
      <c r="A229" s="197"/>
      <c r="B229" s="198"/>
      <c r="C229" s="198"/>
      <c r="D229" s="198"/>
      <c r="E229" s="198"/>
      <c r="F229" s="22">
        <v>2019</v>
      </c>
      <c r="G229" s="23">
        <f>SUM(I229:K229)</f>
        <v>9922.6</v>
      </c>
      <c r="H229" s="95"/>
      <c r="I229" s="23">
        <f>SUM(I235)</f>
        <v>7285</v>
      </c>
      <c r="J229" s="95">
        <f>SUM(J235)</f>
        <v>2637.6000000000004</v>
      </c>
      <c r="K229" s="23"/>
      <c r="L229" s="189"/>
    </row>
    <row r="230" spans="1:12" ht="3" customHeight="1" x14ac:dyDescent="0.25">
      <c r="A230" s="197"/>
      <c r="B230" s="198"/>
      <c r="C230" s="198"/>
      <c r="D230" s="198"/>
      <c r="E230" s="198"/>
      <c r="F230" s="22"/>
      <c r="G230" s="23"/>
      <c r="H230" s="95"/>
      <c r="I230" s="23"/>
      <c r="J230" s="95"/>
      <c r="K230" s="23"/>
      <c r="L230" s="189"/>
    </row>
    <row r="231" spans="1:12" ht="3" customHeight="1" x14ac:dyDescent="0.25">
      <c r="A231" s="197"/>
      <c r="B231" s="198"/>
      <c r="C231" s="198"/>
      <c r="D231" s="198"/>
      <c r="E231" s="198"/>
      <c r="F231" s="22"/>
      <c r="G231" s="23"/>
      <c r="H231" s="23"/>
      <c r="I231" s="23"/>
      <c r="J231" s="23"/>
      <c r="K231" s="23"/>
      <c r="L231" s="189"/>
    </row>
    <row r="232" spans="1:12" ht="3" customHeight="1" x14ac:dyDescent="0.25">
      <c r="A232" s="197"/>
      <c r="B232" s="198"/>
      <c r="C232" s="198"/>
      <c r="D232" s="198"/>
      <c r="E232" s="198"/>
      <c r="F232" s="22"/>
      <c r="G232" s="23"/>
      <c r="H232" s="23"/>
      <c r="I232" s="23"/>
      <c r="J232" s="23"/>
      <c r="K232" s="23"/>
      <c r="L232" s="189"/>
    </row>
    <row r="233" spans="1:12" ht="2.25" customHeight="1" x14ac:dyDescent="0.25">
      <c r="A233" s="182"/>
      <c r="B233" s="183"/>
      <c r="C233" s="183"/>
      <c r="D233" s="183"/>
      <c r="E233" s="184"/>
      <c r="F233" s="122"/>
      <c r="G233" s="27"/>
      <c r="H233" s="27"/>
      <c r="I233" s="27"/>
      <c r="J233" s="27"/>
      <c r="K233" s="27"/>
      <c r="L233" s="190"/>
    </row>
    <row r="234" spans="1:12" ht="12.95" customHeight="1" x14ac:dyDescent="0.25">
      <c r="A234" s="161" t="s">
        <v>88</v>
      </c>
      <c r="B234" s="200" t="s">
        <v>107</v>
      </c>
      <c r="C234" s="205"/>
      <c r="D234" s="173">
        <v>2017</v>
      </c>
      <c r="E234" s="204">
        <v>2019</v>
      </c>
      <c r="F234" s="116">
        <v>2017</v>
      </c>
      <c r="G234" s="40">
        <f>SUM(I234:K234)</f>
        <v>7782</v>
      </c>
      <c r="H234" s="40"/>
      <c r="I234" s="40">
        <f>SUM(I239+I240)</f>
        <v>5836.3</v>
      </c>
      <c r="J234" s="40">
        <f>SUM(J239+J240)</f>
        <v>1945.7</v>
      </c>
      <c r="K234" s="40"/>
      <c r="L234" s="159" t="s">
        <v>184</v>
      </c>
    </row>
    <row r="235" spans="1:12" ht="12" customHeight="1" x14ac:dyDescent="0.25">
      <c r="A235" s="161"/>
      <c r="B235" s="200"/>
      <c r="C235" s="205"/>
      <c r="D235" s="173"/>
      <c r="E235" s="204"/>
      <c r="F235" s="117">
        <v>2019</v>
      </c>
      <c r="G235" s="45">
        <f>SUM(I235:K235)</f>
        <v>9922.6</v>
      </c>
      <c r="H235" s="45"/>
      <c r="I235" s="45">
        <f>SUM(I241+I242)</f>
        <v>7285</v>
      </c>
      <c r="J235" s="45">
        <f>SUM(J241+J242)</f>
        <v>2637.6000000000004</v>
      </c>
      <c r="K235" s="45"/>
      <c r="L235" s="194"/>
    </row>
    <row r="236" spans="1:12" ht="12.95" customHeight="1" x14ac:dyDescent="0.25">
      <c r="A236" s="161"/>
      <c r="B236" s="200"/>
      <c r="C236" s="205"/>
      <c r="D236" s="173"/>
      <c r="E236" s="204"/>
      <c r="F236" s="117"/>
      <c r="G236" s="45"/>
      <c r="H236" s="45"/>
      <c r="I236" s="45"/>
      <c r="J236" s="45"/>
      <c r="K236" s="45"/>
      <c r="L236" s="194"/>
    </row>
    <row r="237" spans="1:12" ht="12.95" customHeight="1" x14ac:dyDescent="0.25">
      <c r="A237" s="161"/>
      <c r="B237" s="200"/>
      <c r="C237" s="205"/>
      <c r="D237" s="173"/>
      <c r="E237" s="204"/>
      <c r="F237" s="117"/>
      <c r="G237" s="45"/>
      <c r="H237" s="45"/>
      <c r="I237" s="45"/>
      <c r="J237" s="45"/>
      <c r="K237" s="45"/>
      <c r="L237" s="194"/>
    </row>
    <row r="238" spans="1:12" ht="60.75" customHeight="1" x14ac:dyDescent="0.25">
      <c r="A238" s="161"/>
      <c r="B238" s="200"/>
      <c r="C238" s="205"/>
      <c r="D238" s="173"/>
      <c r="E238" s="204"/>
      <c r="F238" s="118"/>
      <c r="G238" s="36"/>
      <c r="H238" s="36"/>
      <c r="I238" s="36"/>
      <c r="J238" s="36"/>
      <c r="K238" s="36"/>
      <c r="L238" s="194"/>
    </row>
    <row r="239" spans="1:12" ht="84.75" customHeight="1" x14ac:dyDescent="0.25">
      <c r="A239" s="7" t="s">
        <v>96</v>
      </c>
      <c r="B239" s="33" t="s">
        <v>23</v>
      </c>
      <c r="C239" s="33" t="s">
        <v>10</v>
      </c>
      <c r="D239" s="34">
        <v>2017</v>
      </c>
      <c r="E239" s="34">
        <v>2017</v>
      </c>
      <c r="F239" s="34">
        <v>2017</v>
      </c>
      <c r="G239" s="37">
        <f>SUM(I239:K239)</f>
        <v>1135.7</v>
      </c>
      <c r="H239" s="37"/>
      <c r="I239" s="37">
        <v>851.7</v>
      </c>
      <c r="J239" s="37">
        <v>284</v>
      </c>
      <c r="K239" s="37"/>
      <c r="L239" s="160"/>
    </row>
    <row r="240" spans="1:12" ht="57.75" customHeight="1" x14ac:dyDescent="0.25">
      <c r="A240" s="7" t="s">
        <v>97</v>
      </c>
      <c r="B240" s="33" t="s">
        <v>24</v>
      </c>
      <c r="C240" s="33" t="s">
        <v>10</v>
      </c>
      <c r="D240" s="34">
        <v>2017</v>
      </c>
      <c r="E240" s="34">
        <v>2017</v>
      </c>
      <c r="F240" s="34">
        <v>2017</v>
      </c>
      <c r="G240" s="37">
        <f>SUM(I240:K240)</f>
        <v>6646.3</v>
      </c>
      <c r="H240" s="37"/>
      <c r="I240" s="37">
        <v>4984.6000000000004</v>
      </c>
      <c r="J240" s="37">
        <v>1661.7</v>
      </c>
      <c r="K240" s="37"/>
      <c r="L240" s="159" t="s">
        <v>184</v>
      </c>
    </row>
    <row r="241" spans="1:12" ht="62.25" customHeight="1" x14ac:dyDescent="0.25">
      <c r="A241" s="7" t="s">
        <v>157</v>
      </c>
      <c r="B241" s="33" t="s">
        <v>101</v>
      </c>
      <c r="C241" s="33" t="s">
        <v>10</v>
      </c>
      <c r="D241" s="34">
        <v>2019</v>
      </c>
      <c r="E241" s="54">
        <v>2019</v>
      </c>
      <c r="F241" s="34">
        <v>2019</v>
      </c>
      <c r="G241" s="37">
        <f t="shared" ref="G241:G242" si="18">SUM(I241:K241)</f>
        <v>3476.8</v>
      </c>
      <c r="H241" s="37"/>
      <c r="I241" s="37">
        <v>2552.6</v>
      </c>
      <c r="J241" s="37">
        <f>924.2</f>
        <v>924.2</v>
      </c>
      <c r="K241" s="37"/>
      <c r="L241" s="194"/>
    </row>
    <row r="242" spans="1:12" ht="77.25" customHeight="1" x14ac:dyDescent="0.25">
      <c r="A242" s="7" t="s">
        <v>103</v>
      </c>
      <c r="B242" s="33" t="s">
        <v>114</v>
      </c>
      <c r="C242" s="33" t="s">
        <v>10</v>
      </c>
      <c r="D242" s="34">
        <v>2019</v>
      </c>
      <c r="E242" s="54">
        <v>2019</v>
      </c>
      <c r="F242" s="34">
        <v>2019</v>
      </c>
      <c r="G242" s="37">
        <f t="shared" si="18"/>
        <v>6445.7999999999993</v>
      </c>
      <c r="H242" s="37"/>
      <c r="I242" s="37">
        <v>4732.3999999999996</v>
      </c>
      <c r="J242" s="37">
        <f>1713.4</f>
        <v>1713.4</v>
      </c>
      <c r="K242" s="37"/>
      <c r="L242" s="160"/>
    </row>
    <row r="243" spans="1:12" ht="60" hidden="1" customHeight="1" x14ac:dyDescent="0.25">
      <c r="A243" s="103" t="s">
        <v>120</v>
      </c>
      <c r="B243" s="105" t="s">
        <v>161</v>
      </c>
      <c r="C243" s="105" t="s">
        <v>10</v>
      </c>
      <c r="D243" s="106">
        <v>2021</v>
      </c>
      <c r="E243" s="107">
        <v>2021</v>
      </c>
      <c r="F243" s="106">
        <v>2021</v>
      </c>
      <c r="G243" s="108"/>
      <c r="H243" s="108"/>
      <c r="I243" s="108"/>
      <c r="J243" s="108"/>
      <c r="K243" s="108"/>
      <c r="L243" s="153"/>
    </row>
    <row r="244" spans="1:12" ht="49.5" hidden="1" customHeight="1" x14ac:dyDescent="0.25">
      <c r="A244" s="103" t="s">
        <v>158</v>
      </c>
      <c r="B244" s="105" t="s">
        <v>194</v>
      </c>
      <c r="C244" s="105" t="s">
        <v>10</v>
      </c>
      <c r="D244" s="106">
        <v>2021</v>
      </c>
      <c r="E244" s="107">
        <v>2021</v>
      </c>
      <c r="F244" s="106">
        <v>2021</v>
      </c>
      <c r="G244" s="108"/>
      <c r="H244" s="108"/>
      <c r="I244" s="108"/>
      <c r="J244" s="108"/>
      <c r="K244" s="108"/>
      <c r="L244" s="153"/>
    </row>
    <row r="245" spans="1:12" ht="49.5" hidden="1" customHeight="1" x14ac:dyDescent="0.25">
      <c r="A245" s="103" t="s">
        <v>131</v>
      </c>
      <c r="B245" s="105" t="s">
        <v>166</v>
      </c>
      <c r="C245" s="105" t="s">
        <v>10</v>
      </c>
      <c r="D245" s="106">
        <v>2021</v>
      </c>
      <c r="E245" s="106">
        <v>2021</v>
      </c>
      <c r="F245" s="106">
        <v>2021</v>
      </c>
      <c r="G245" s="108"/>
      <c r="H245" s="108"/>
      <c r="I245" s="108"/>
      <c r="J245" s="108"/>
      <c r="K245" s="108"/>
      <c r="L245" s="153"/>
    </row>
    <row r="246" spans="1:12" ht="48.75" hidden="1" customHeight="1" x14ac:dyDescent="0.25">
      <c r="A246" s="103" t="s">
        <v>190</v>
      </c>
      <c r="B246" s="105" t="s">
        <v>159</v>
      </c>
      <c r="C246" s="105" t="s">
        <v>10</v>
      </c>
      <c r="D246" s="106">
        <v>2022</v>
      </c>
      <c r="E246" s="106">
        <v>2022</v>
      </c>
      <c r="F246" s="106">
        <v>2022</v>
      </c>
      <c r="G246" s="108"/>
      <c r="H246" s="108"/>
      <c r="I246" s="108"/>
      <c r="J246" s="108"/>
      <c r="K246" s="108"/>
      <c r="L246" s="153"/>
    </row>
    <row r="247" spans="1:12" ht="64.5" hidden="1" customHeight="1" x14ac:dyDescent="0.25">
      <c r="A247" s="103" t="s">
        <v>195</v>
      </c>
      <c r="B247" s="105" t="s">
        <v>196</v>
      </c>
      <c r="C247" s="105" t="s">
        <v>10</v>
      </c>
      <c r="D247" s="106">
        <v>2022</v>
      </c>
      <c r="E247" s="106">
        <v>2022</v>
      </c>
      <c r="F247" s="106">
        <v>2022</v>
      </c>
      <c r="G247" s="108"/>
      <c r="H247" s="108"/>
      <c r="I247" s="108"/>
      <c r="J247" s="108"/>
      <c r="K247" s="108"/>
      <c r="L247" s="153"/>
    </row>
    <row r="248" spans="1:12" ht="91.5" hidden="1" customHeight="1" x14ac:dyDescent="0.25">
      <c r="A248" s="103" t="s">
        <v>197</v>
      </c>
      <c r="B248" s="105" t="s">
        <v>199</v>
      </c>
      <c r="C248" s="105" t="s">
        <v>10</v>
      </c>
      <c r="D248" s="106">
        <v>2023</v>
      </c>
      <c r="E248" s="107">
        <v>2023</v>
      </c>
      <c r="F248" s="106">
        <v>2023</v>
      </c>
      <c r="G248" s="108"/>
      <c r="H248" s="108"/>
      <c r="I248" s="108"/>
      <c r="J248" s="108"/>
      <c r="K248" s="108"/>
      <c r="L248" s="153"/>
    </row>
    <row r="249" spans="1:12" ht="63" hidden="1" customHeight="1" x14ac:dyDescent="0.25">
      <c r="A249" s="103" t="s">
        <v>198</v>
      </c>
      <c r="B249" s="105" t="s">
        <v>200</v>
      </c>
      <c r="C249" s="105" t="s">
        <v>10</v>
      </c>
      <c r="D249" s="106">
        <v>2023</v>
      </c>
      <c r="E249" s="107">
        <v>2023</v>
      </c>
      <c r="F249" s="106">
        <v>2023</v>
      </c>
      <c r="G249" s="108"/>
      <c r="H249" s="108"/>
      <c r="I249" s="108"/>
      <c r="J249" s="108"/>
      <c r="K249" s="108"/>
      <c r="L249" s="154"/>
    </row>
    <row r="250" spans="1:12" ht="12.95" customHeight="1" x14ac:dyDescent="0.25">
      <c r="A250" s="179" t="s">
        <v>132</v>
      </c>
      <c r="B250" s="180"/>
      <c r="C250" s="180"/>
      <c r="D250" s="180"/>
      <c r="E250" s="181"/>
      <c r="F250" s="28">
        <v>2018</v>
      </c>
      <c r="G250" s="25">
        <f t="shared" ref="G250:G258" si="19">SUM(I250:K250)</f>
        <v>3300</v>
      </c>
      <c r="H250" s="25"/>
      <c r="I250" s="25">
        <f t="shared" ref="I250:J252" si="20">SUM(I256)</f>
        <v>1064</v>
      </c>
      <c r="J250" s="25">
        <f t="shared" si="20"/>
        <v>2236</v>
      </c>
      <c r="K250" s="25"/>
      <c r="L250" s="188"/>
    </row>
    <row r="251" spans="1:12" ht="12.95" customHeight="1" x14ac:dyDescent="0.25">
      <c r="A251" s="197"/>
      <c r="B251" s="198"/>
      <c r="C251" s="198"/>
      <c r="D251" s="198"/>
      <c r="E251" s="199"/>
      <c r="F251" s="22">
        <v>2019</v>
      </c>
      <c r="G251" s="23">
        <f t="shared" si="19"/>
        <v>1889.8</v>
      </c>
      <c r="H251" s="23"/>
      <c r="I251" s="23">
        <f t="shared" si="20"/>
        <v>1028.8</v>
      </c>
      <c r="J251" s="23">
        <f t="shared" si="20"/>
        <v>861</v>
      </c>
      <c r="K251" s="23"/>
      <c r="L251" s="189"/>
    </row>
    <row r="252" spans="1:12" ht="12.95" customHeight="1" x14ac:dyDescent="0.25">
      <c r="A252" s="197"/>
      <c r="B252" s="198"/>
      <c r="C252" s="198"/>
      <c r="D252" s="198"/>
      <c r="E252" s="199"/>
      <c r="F252" s="22">
        <v>2020</v>
      </c>
      <c r="G252" s="23">
        <f t="shared" si="19"/>
        <v>2281.4</v>
      </c>
      <c r="H252" s="23"/>
      <c r="I252" s="23">
        <f t="shared" si="20"/>
        <v>1068.4000000000001</v>
      </c>
      <c r="J252" s="23">
        <f t="shared" si="20"/>
        <v>1213</v>
      </c>
      <c r="K252" s="23"/>
      <c r="L252" s="189"/>
    </row>
    <row r="253" spans="1:12" ht="12.95" customHeight="1" x14ac:dyDescent="0.25">
      <c r="A253" s="197"/>
      <c r="B253" s="198"/>
      <c r="C253" s="198"/>
      <c r="D253" s="198"/>
      <c r="E253" s="199"/>
      <c r="F253" s="22">
        <v>2021</v>
      </c>
      <c r="G253" s="23">
        <f t="shared" si="19"/>
        <v>1100</v>
      </c>
      <c r="H253" s="23"/>
      <c r="I253" s="23"/>
      <c r="J253" s="23">
        <f>SUM(J259)</f>
        <v>1100</v>
      </c>
      <c r="K253" s="23"/>
      <c r="L253" s="189"/>
    </row>
    <row r="254" spans="1:12" ht="6" customHeight="1" x14ac:dyDescent="0.25">
      <c r="A254" s="197"/>
      <c r="B254" s="198"/>
      <c r="C254" s="198"/>
      <c r="D254" s="198"/>
      <c r="E254" s="199"/>
      <c r="F254" s="22"/>
      <c r="G254" s="23"/>
      <c r="H254" s="23"/>
      <c r="I254" s="23"/>
      <c r="J254" s="23"/>
      <c r="K254" s="23"/>
      <c r="L254" s="189"/>
    </row>
    <row r="255" spans="1:12" ht="6" customHeight="1" x14ac:dyDescent="0.25">
      <c r="A255" s="182"/>
      <c r="B255" s="183"/>
      <c r="C255" s="183"/>
      <c r="D255" s="183"/>
      <c r="E255" s="184"/>
      <c r="F255" s="31"/>
      <c r="G255" s="27"/>
      <c r="H255" s="27"/>
      <c r="I255" s="27"/>
      <c r="J255" s="27"/>
      <c r="K255" s="27"/>
      <c r="L255" s="190"/>
    </row>
    <row r="256" spans="1:12" ht="12.95" customHeight="1" x14ac:dyDescent="0.25">
      <c r="A256" s="161" t="s">
        <v>108</v>
      </c>
      <c r="B256" s="200" t="s">
        <v>151</v>
      </c>
      <c r="C256" s="205"/>
      <c r="D256" s="173">
        <v>2017</v>
      </c>
      <c r="E256" s="204">
        <v>2021</v>
      </c>
      <c r="F256" s="39">
        <v>2018</v>
      </c>
      <c r="G256" s="40">
        <f>SUM(I256:K256)</f>
        <v>3300</v>
      </c>
      <c r="H256" s="40"/>
      <c r="I256" s="40">
        <f>SUM(I262)</f>
        <v>1064</v>
      </c>
      <c r="J256" s="40">
        <f>SUM(J262)</f>
        <v>2236</v>
      </c>
      <c r="K256" s="40"/>
      <c r="L256" s="164"/>
    </row>
    <row r="257" spans="1:12" ht="12.95" customHeight="1" x14ac:dyDescent="0.25">
      <c r="A257" s="161"/>
      <c r="B257" s="200"/>
      <c r="C257" s="205"/>
      <c r="D257" s="173"/>
      <c r="E257" s="204"/>
      <c r="F257" s="44">
        <v>2019</v>
      </c>
      <c r="G257" s="45">
        <f t="shared" si="19"/>
        <v>1889.8</v>
      </c>
      <c r="H257" s="45"/>
      <c r="I257" s="45">
        <f>SUM(I263)</f>
        <v>1028.8</v>
      </c>
      <c r="J257" s="45">
        <f>SUM(J263)</f>
        <v>861</v>
      </c>
      <c r="K257" s="45"/>
      <c r="L257" s="216"/>
    </row>
    <row r="258" spans="1:12" ht="12.95" customHeight="1" x14ac:dyDescent="0.25">
      <c r="A258" s="161"/>
      <c r="B258" s="200"/>
      <c r="C258" s="205"/>
      <c r="D258" s="173"/>
      <c r="E258" s="204"/>
      <c r="F258" s="44">
        <v>2020</v>
      </c>
      <c r="G258" s="45">
        <f t="shared" si="19"/>
        <v>2281.4</v>
      </c>
      <c r="H258" s="45"/>
      <c r="I258" s="45">
        <f>SUM(I265)</f>
        <v>1068.4000000000001</v>
      </c>
      <c r="J258" s="45">
        <f>SUM(J265)</f>
        <v>1213</v>
      </c>
      <c r="K258" s="45"/>
      <c r="L258" s="216"/>
    </row>
    <row r="259" spans="1:12" ht="12.95" customHeight="1" x14ac:dyDescent="0.25">
      <c r="A259" s="161"/>
      <c r="B259" s="200"/>
      <c r="C259" s="205"/>
      <c r="D259" s="173"/>
      <c r="E259" s="204"/>
      <c r="F259" s="44">
        <v>2021</v>
      </c>
      <c r="G259" s="45">
        <f>SUM(I259:K259)</f>
        <v>1100</v>
      </c>
      <c r="H259" s="45"/>
      <c r="I259" s="45"/>
      <c r="J259" s="45">
        <f>SUM(J266)</f>
        <v>1100</v>
      </c>
      <c r="K259" s="45"/>
      <c r="L259" s="216"/>
    </row>
    <row r="260" spans="1:12" ht="12.95" customHeight="1" x14ac:dyDescent="0.25">
      <c r="A260" s="161"/>
      <c r="B260" s="200"/>
      <c r="C260" s="205"/>
      <c r="D260" s="173"/>
      <c r="E260" s="204"/>
      <c r="F260" s="94"/>
      <c r="G260" s="45"/>
      <c r="H260" s="45"/>
      <c r="I260" s="45"/>
      <c r="J260" s="45"/>
      <c r="K260" s="45"/>
      <c r="L260" s="216"/>
    </row>
    <row r="261" spans="1:12" ht="107.25" customHeight="1" x14ac:dyDescent="0.25">
      <c r="A261" s="161"/>
      <c r="B261" s="200"/>
      <c r="C261" s="205"/>
      <c r="D261" s="173"/>
      <c r="E261" s="204"/>
      <c r="F261" s="35"/>
      <c r="G261" s="36"/>
      <c r="H261" s="36"/>
      <c r="I261" s="36"/>
      <c r="J261" s="36"/>
      <c r="K261" s="36"/>
      <c r="L261" s="165"/>
    </row>
    <row r="262" spans="1:12" ht="82.5" customHeight="1" x14ac:dyDescent="0.25">
      <c r="A262" s="7" t="s">
        <v>152</v>
      </c>
      <c r="B262" s="33" t="s">
        <v>26</v>
      </c>
      <c r="C262" s="33" t="s">
        <v>10</v>
      </c>
      <c r="D262" s="34">
        <v>2018</v>
      </c>
      <c r="E262" s="34">
        <v>2018</v>
      </c>
      <c r="F262" s="34">
        <v>2018</v>
      </c>
      <c r="G262" s="37">
        <f>I262+J262</f>
        <v>3300</v>
      </c>
      <c r="H262" s="37"/>
      <c r="I262" s="37">
        <v>1064</v>
      </c>
      <c r="J262" s="37">
        <f>1700+536</f>
        <v>2236</v>
      </c>
      <c r="K262" s="37"/>
      <c r="L262" s="213" t="s">
        <v>184</v>
      </c>
    </row>
    <row r="263" spans="1:12" ht="30.75" customHeight="1" x14ac:dyDescent="0.25">
      <c r="A263" s="161" t="s">
        <v>153</v>
      </c>
      <c r="B263" s="174" t="s">
        <v>83</v>
      </c>
      <c r="C263" s="174" t="s">
        <v>10</v>
      </c>
      <c r="D263" s="173">
        <v>2019</v>
      </c>
      <c r="E263" s="173">
        <v>2019</v>
      </c>
      <c r="F263" s="39">
        <v>2019</v>
      </c>
      <c r="G263" s="40">
        <f>SUM(I263:K263)</f>
        <v>1889.8</v>
      </c>
      <c r="H263" s="40"/>
      <c r="I263" s="40">
        <v>1028.8</v>
      </c>
      <c r="J263" s="40">
        <f>1012.7-151.7</f>
        <v>861</v>
      </c>
      <c r="K263" s="40"/>
      <c r="L263" s="214"/>
    </row>
    <row r="264" spans="1:12" ht="78.75" customHeight="1" x14ac:dyDescent="0.25">
      <c r="A264" s="161"/>
      <c r="B264" s="174"/>
      <c r="C264" s="174"/>
      <c r="D264" s="173"/>
      <c r="E264" s="173"/>
      <c r="F264" s="35"/>
      <c r="G264" s="36"/>
      <c r="H264" s="36"/>
      <c r="I264" s="36"/>
      <c r="J264" s="36"/>
      <c r="K264" s="36"/>
      <c r="L264" s="215"/>
    </row>
    <row r="265" spans="1:12" ht="81" customHeight="1" x14ac:dyDescent="0.25">
      <c r="A265" s="7" t="s">
        <v>154</v>
      </c>
      <c r="B265" s="92" t="s">
        <v>185</v>
      </c>
      <c r="C265" s="33" t="s">
        <v>10</v>
      </c>
      <c r="D265" s="34">
        <v>2020</v>
      </c>
      <c r="E265" s="34">
        <v>2020</v>
      </c>
      <c r="F265" s="34">
        <v>2020</v>
      </c>
      <c r="G265" s="37">
        <f>I265+J265</f>
        <v>2281.4</v>
      </c>
      <c r="H265" s="37"/>
      <c r="I265" s="37">
        <v>1068.4000000000001</v>
      </c>
      <c r="J265" s="37">
        <v>1213</v>
      </c>
      <c r="K265" s="37"/>
      <c r="L265" s="159" t="s">
        <v>164</v>
      </c>
    </row>
    <row r="266" spans="1:12" ht="87" customHeight="1" x14ac:dyDescent="0.25">
      <c r="A266" s="7" t="s">
        <v>155</v>
      </c>
      <c r="B266" s="91" t="s">
        <v>180</v>
      </c>
      <c r="C266" s="33" t="s">
        <v>10</v>
      </c>
      <c r="D266" s="34">
        <v>2021</v>
      </c>
      <c r="E266" s="34">
        <v>2021</v>
      </c>
      <c r="F266" s="34">
        <v>2021</v>
      </c>
      <c r="G266" s="37">
        <f>I266+J266</f>
        <v>1100</v>
      </c>
      <c r="H266" s="37"/>
      <c r="I266" s="37"/>
      <c r="J266" s="37">
        <v>1100</v>
      </c>
      <c r="K266" s="37"/>
      <c r="L266" s="194"/>
    </row>
    <row r="267" spans="1:12" ht="60" hidden="1" customHeight="1" x14ac:dyDescent="0.25">
      <c r="A267" s="97" t="s">
        <v>156</v>
      </c>
      <c r="B267" s="98" t="s">
        <v>181</v>
      </c>
      <c r="C267" s="98" t="s">
        <v>10</v>
      </c>
      <c r="D267" s="99">
        <v>2022</v>
      </c>
      <c r="E267" s="99">
        <v>2022</v>
      </c>
      <c r="F267" s="99">
        <v>2022</v>
      </c>
      <c r="G267" s="102">
        <f>I267+J267</f>
        <v>0</v>
      </c>
      <c r="H267" s="102"/>
      <c r="I267" s="102"/>
      <c r="J267" s="102"/>
      <c r="K267" s="102"/>
      <c r="L267" s="194"/>
    </row>
    <row r="268" spans="1:12" ht="60.75" hidden="1" customHeight="1" x14ac:dyDescent="0.25">
      <c r="A268" s="97" t="s">
        <v>191</v>
      </c>
      <c r="B268" s="123" t="s">
        <v>211</v>
      </c>
      <c r="C268" s="33" t="s">
        <v>10</v>
      </c>
      <c r="D268" s="34">
        <v>2023</v>
      </c>
      <c r="E268" s="34">
        <v>2023</v>
      </c>
      <c r="F268" s="34">
        <v>2023</v>
      </c>
      <c r="G268" s="37">
        <f>I268+J268</f>
        <v>0</v>
      </c>
      <c r="H268" s="37"/>
      <c r="I268" s="37"/>
      <c r="J268" s="37"/>
      <c r="K268" s="37"/>
      <c r="L268" s="160"/>
    </row>
    <row r="269" spans="1:12" ht="12.95" customHeight="1" x14ac:dyDescent="0.25">
      <c r="A269" s="179" t="s">
        <v>133</v>
      </c>
      <c r="B269" s="180"/>
      <c r="C269" s="180"/>
      <c r="D269" s="180"/>
      <c r="E269" s="181"/>
      <c r="F269" s="28">
        <v>2019</v>
      </c>
      <c r="G269" s="25">
        <f>J269+I269</f>
        <v>906</v>
      </c>
      <c r="H269" s="25"/>
      <c r="I269" s="25">
        <v>500</v>
      </c>
      <c r="J269" s="25">
        <f>SUM(J274)</f>
        <v>406</v>
      </c>
      <c r="K269" s="25"/>
      <c r="L269" s="188"/>
    </row>
    <row r="270" spans="1:12" ht="12.95" customHeight="1" x14ac:dyDescent="0.25">
      <c r="A270" s="197"/>
      <c r="B270" s="198"/>
      <c r="C270" s="198"/>
      <c r="D270" s="198"/>
      <c r="E270" s="199"/>
      <c r="F270" s="49">
        <v>2021</v>
      </c>
      <c r="G270" s="50">
        <f>SUM(I270:K270)</f>
        <v>300</v>
      </c>
      <c r="H270" s="50"/>
      <c r="I270" s="50"/>
      <c r="J270" s="50">
        <f>SUM(J275)</f>
        <v>300</v>
      </c>
      <c r="K270" s="50"/>
      <c r="L270" s="189"/>
    </row>
    <row r="271" spans="1:12" ht="12" customHeight="1" x14ac:dyDescent="0.25">
      <c r="A271" s="197"/>
      <c r="B271" s="198"/>
      <c r="C271" s="198"/>
      <c r="D271" s="198"/>
      <c r="E271" s="199"/>
      <c r="F271" s="49"/>
      <c r="G271" s="50"/>
      <c r="H271" s="50"/>
      <c r="I271" s="50"/>
      <c r="J271" s="50"/>
      <c r="K271" s="50"/>
      <c r="L271" s="189"/>
    </row>
    <row r="272" spans="1:12" ht="12" customHeight="1" x14ac:dyDescent="0.25">
      <c r="A272" s="197"/>
      <c r="B272" s="198"/>
      <c r="C272" s="198"/>
      <c r="D272" s="198"/>
      <c r="E272" s="199"/>
      <c r="F272" s="49"/>
      <c r="G272" s="50"/>
      <c r="H272" s="50"/>
      <c r="I272" s="50"/>
      <c r="J272" s="50"/>
      <c r="K272" s="50"/>
      <c r="L272" s="189"/>
    </row>
    <row r="273" spans="1:12" ht="12" customHeight="1" x14ac:dyDescent="0.25">
      <c r="A273" s="182"/>
      <c r="B273" s="183"/>
      <c r="C273" s="183"/>
      <c r="D273" s="183"/>
      <c r="E273" s="184"/>
      <c r="F273" s="51"/>
      <c r="G273" s="52"/>
      <c r="H273" s="52"/>
      <c r="I273" s="52"/>
      <c r="J273" s="52"/>
      <c r="K273" s="52"/>
      <c r="L273" s="190"/>
    </row>
    <row r="274" spans="1:12" ht="12.95" customHeight="1" x14ac:dyDescent="0.25">
      <c r="A274" s="161" t="s">
        <v>105</v>
      </c>
      <c r="B274" s="200" t="s">
        <v>106</v>
      </c>
      <c r="C274" s="201"/>
      <c r="D274" s="173">
        <v>2019</v>
      </c>
      <c r="E274" s="173">
        <v>2021</v>
      </c>
      <c r="F274" s="39">
        <v>2019</v>
      </c>
      <c r="G274" s="40">
        <f>SUM(I274:K274)</f>
        <v>906</v>
      </c>
      <c r="H274" s="40"/>
      <c r="I274" s="40">
        <v>500</v>
      </c>
      <c r="J274" s="40">
        <v>406</v>
      </c>
      <c r="K274" s="40"/>
      <c r="L274" s="156"/>
    </row>
    <row r="275" spans="1:12" ht="12.95" customHeight="1" x14ac:dyDescent="0.25">
      <c r="A275" s="161"/>
      <c r="B275" s="200"/>
      <c r="C275" s="202"/>
      <c r="D275" s="173"/>
      <c r="E275" s="173"/>
      <c r="F275" s="44">
        <v>2021</v>
      </c>
      <c r="G275" s="45">
        <f>SUM(I275:K275)</f>
        <v>300</v>
      </c>
      <c r="H275" s="45"/>
      <c r="I275" s="45"/>
      <c r="J275" s="45">
        <f>SUM(J280)</f>
        <v>300</v>
      </c>
      <c r="K275" s="45"/>
      <c r="L275" s="157"/>
    </row>
    <row r="276" spans="1:12" ht="12.95" customHeight="1" x14ac:dyDescent="0.25">
      <c r="A276" s="161"/>
      <c r="B276" s="200"/>
      <c r="C276" s="202"/>
      <c r="D276" s="173"/>
      <c r="E276" s="173"/>
      <c r="F276" s="44"/>
      <c r="G276" s="45"/>
      <c r="H276" s="45"/>
      <c r="I276" s="45"/>
      <c r="J276" s="45"/>
      <c r="K276" s="45"/>
      <c r="L276" s="157"/>
    </row>
    <row r="277" spans="1:12" ht="12.75" customHeight="1" x14ac:dyDescent="0.25">
      <c r="A277" s="161"/>
      <c r="B277" s="200"/>
      <c r="C277" s="202"/>
      <c r="D277" s="173"/>
      <c r="E277" s="173"/>
      <c r="F277" s="44"/>
      <c r="G277" s="45"/>
      <c r="H277" s="45"/>
      <c r="I277" s="45"/>
      <c r="J277" s="45"/>
      <c r="K277" s="45"/>
      <c r="L277" s="157"/>
    </row>
    <row r="278" spans="1:12" ht="117.75" customHeight="1" x14ac:dyDescent="0.25">
      <c r="A278" s="161"/>
      <c r="B278" s="200"/>
      <c r="C278" s="203"/>
      <c r="D278" s="173"/>
      <c r="E278" s="173"/>
      <c r="F278" s="35"/>
      <c r="G278" s="36"/>
      <c r="H278" s="36"/>
      <c r="I278" s="36"/>
      <c r="J278" s="36"/>
      <c r="K278" s="36"/>
      <c r="L278" s="158"/>
    </row>
    <row r="279" spans="1:12" ht="74.25" customHeight="1" x14ac:dyDescent="0.25">
      <c r="A279" s="90" t="s">
        <v>134</v>
      </c>
      <c r="B279" s="86" t="s">
        <v>150</v>
      </c>
      <c r="C279" s="130" t="s">
        <v>10</v>
      </c>
      <c r="D279" s="88">
        <v>2019</v>
      </c>
      <c r="E279" s="88">
        <v>2019</v>
      </c>
      <c r="F279" s="39">
        <v>2019</v>
      </c>
      <c r="G279" s="40">
        <f>SUM(I279:K279)</f>
        <v>906</v>
      </c>
      <c r="H279" s="40"/>
      <c r="I279" s="40">
        <v>500</v>
      </c>
      <c r="J279" s="40">
        <v>406</v>
      </c>
      <c r="K279" s="40"/>
      <c r="L279" s="159" t="s">
        <v>168</v>
      </c>
    </row>
    <row r="280" spans="1:12" ht="69.75" customHeight="1" x14ac:dyDescent="0.25">
      <c r="A280" s="90" t="s">
        <v>177</v>
      </c>
      <c r="B280" s="155" t="s">
        <v>176</v>
      </c>
      <c r="C280" s="130" t="s">
        <v>10</v>
      </c>
      <c r="D280" s="86">
        <v>2021</v>
      </c>
      <c r="E280" s="86">
        <v>2021</v>
      </c>
      <c r="F280" s="87">
        <v>2021</v>
      </c>
      <c r="G280" s="85">
        <f>SUM(I280:K280)</f>
        <v>300</v>
      </c>
      <c r="H280" s="85"/>
      <c r="I280" s="85"/>
      <c r="J280" s="85">
        <f>700-400</f>
        <v>300</v>
      </c>
      <c r="K280" s="85"/>
      <c r="L280" s="160"/>
    </row>
    <row r="281" spans="1:12" ht="48.75" hidden="1" customHeight="1" x14ac:dyDescent="0.25">
      <c r="A281" s="97" t="s">
        <v>178</v>
      </c>
      <c r="B281" s="98" t="s">
        <v>179</v>
      </c>
      <c r="C281" s="130" t="s">
        <v>10</v>
      </c>
      <c r="D281" s="98">
        <v>2022</v>
      </c>
      <c r="E281" s="98">
        <v>2022</v>
      </c>
      <c r="F281" s="99">
        <v>2022</v>
      </c>
      <c r="G281" s="102">
        <f>SUM(I281:K281)</f>
        <v>0</v>
      </c>
      <c r="H281" s="102"/>
      <c r="I281" s="102"/>
      <c r="J281" s="102"/>
      <c r="K281" s="102"/>
      <c r="L281" s="217" t="s">
        <v>168</v>
      </c>
    </row>
    <row r="282" spans="1:12" ht="91.5" hidden="1" customHeight="1" x14ac:dyDescent="0.25">
      <c r="A282" s="97" t="s">
        <v>192</v>
      </c>
      <c r="B282" s="98" t="s">
        <v>179</v>
      </c>
      <c r="C282" s="130" t="s">
        <v>10</v>
      </c>
      <c r="D282" s="86">
        <v>2023</v>
      </c>
      <c r="E282" s="86">
        <v>2023</v>
      </c>
      <c r="F282" s="87">
        <v>2023</v>
      </c>
      <c r="G282" s="85">
        <f>SUM(I282:K282)</f>
        <v>0</v>
      </c>
      <c r="H282" s="85"/>
      <c r="I282" s="85"/>
      <c r="J282" s="85"/>
      <c r="K282" s="85"/>
      <c r="L282" s="217"/>
    </row>
  </sheetData>
  <mergeCells count="261">
    <mergeCell ref="C17:C24"/>
    <mergeCell ref="D17:D24"/>
    <mergeCell ref="E17:E24"/>
    <mergeCell ref="D146:D147"/>
    <mergeCell ref="D115:D121"/>
    <mergeCell ref="E144:E145"/>
    <mergeCell ref="D149:D154"/>
    <mergeCell ref="A86:E92"/>
    <mergeCell ref="C115:C121"/>
    <mergeCell ref="C96:C97"/>
    <mergeCell ref="D96:D97"/>
    <mergeCell ref="B96:B97"/>
    <mergeCell ref="C72:C78"/>
    <mergeCell ref="C79:C85"/>
    <mergeCell ref="B79:B85"/>
    <mergeCell ref="A72:A78"/>
    <mergeCell ref="C138:C139"/>
    <mergeCell ref="B51:B55"/>
    <mergeCell ref="A51:A55"/>
    <mergeCell ref="E149:E154"/>
    <mergeCell ref="E51:E55"/>
    <mergeCell ref="D140:D141"/>
    <mergeCell ref="A96:A97"/>
    <mergeCell ref="B115:B121"/>
    <mergeCell ref="G4:L4"/>
    <mergeCell ref="G3:L3"/>
    <mergeCell ref="A174:A177"/>
    <mergeCell ref="B174:B177"/>
    <mergeCell ref="C174:C177"/>
    <mergeCell ref="D174:D177"/>
    <mergeCell ref="E174:E177"/>
    <mergeCell ref="E108:E114"/>
    <mergeCell ref="A144:A145"/>
    <mergeCell ref="B149:B154"/>
    <mergeCell ref="D13:E13"/>
    <mergeCell ref="A25:E31"/>
    <mergeCell ref="B72:B78"/>
    <mergeCell ref="A79:A85"/>
    <mergeCell ref="D72:D78"/>
    <mergeCell ref="D14:D15"/>
    <mergeCell ref="E14:E15"/>
    <mergeCell ref="A13:A15"/>
    <mergeCell ref="B13:B15"/>
    <mergeCell ref="A17:A24"/>
    <mergeCell ref="D162:D164"/>
    <mergeCell ref="C157:C161"/>
    <mergeCell ref="A32:E38"/>
    <mergeCell ref="B17:B24"/>
    <mergeCell ref="L281:L282"/>
    <mergeCell ref="I1:L1"/>
    <mergeCell ref="F2:L2"/>
    <mergeCell ref="F142:F143"/>
    <mergeCell ref="F146:F147"/>
    <mergeCell ref="J144:J145"/>
    <mergeCell ref="J146:J147"/>
    <mergeCell ref="F138:F139"/>
    <mergeCell ref="H144:H145"/>
    <mergeCell ref="G146:G147"/>
    <mergeCell ref="I146:I147"/>
    <mergeCell ref="G144:G145"/>
    <mergeCell ref="G13:K14"/>
    <mergeCell ref="A8:K8"/>
    <mergeCell ref="A9:K9"/>
    <mergeCell ref="A10:K10"/>
    <mergeCell ref="A11:K11"/>
    <mergeCell ref="L13:L15"/>
    <mergeCell ref="E72:E78"/>
    <mergeCell ref="E79:E85"/>
    <mergeCell ref="A142:A143"/>
    <mergeCell ref="C13:C15"/>
    <mergeCell ref="D79:D85"/>
    <mergeCell ref="F13:F15"/>
    <mergeCell ref="L262:L264"/>
    <mergeCell ref="L126:L130"/>
    <mergeCell ref="L131:L137"/>
    <mergeCell ref="L256:L261"/>
    <mergeCell ref="L269:L273"/>
    <mergeCell ref="L250:L255"/>
    <mergeCell ref="L265:L268"/>
    <mergeCell ref="L202:L208"/>
    <mergeCell ref="L209:L215"/>
    <mergeCell ref="L187:L201"/>
    <mergeCell ref="L185:L186"/>
    <mergeCell ref="L228:L233"/>
    <mergeCell ref="L138:L148"/>
    <mergeCell ref="L149:L180"/>
    <mergeCell ref="L216:L225"/>
    <mergeCell ref="L226:L227"/>
    <mergeCell ref="L234:L239"/>
    <mergeCell ref="L240:L242"/>
    <mergeCell ref="A162:A164"/>
    <mergeCell ref="B162:B164"/>
    <mergeCell ref="E263:E264"/>
    <mergeCell ref="D144:D145"/>
    <mergeCell ref="E162:E164"/>
    <mergeCell ref="B142:B143"/>
    <mergeCell ref="B140:B141"/>
    <mergeCell ref="C190:C192"/>
    <mergeCell ref="C165:C168"/>
    <mergeCell ref="E178:E180"/>
    <mergeCell ref="A181:E181"/>
    <mergeCell ref="B196:B198"/>
    <mergeCell ref="C196:C198"/>
    <mergeCell ref="D178:D180"/>
    <mergeCell ref="E165:E168"/>
    <mergeCell ref="D165:D168"/>
    <mergeCell ref="D190:D192"/>
    <mergeCell ref="C162:C164"/>
    <mergeCell ref="A234:A238"/>
    <mergeCell ref="B234:B238"/>
    <mergeCell ref="C234:C238"/>
    <mergeCell ref="E157:E161"/>
    <mergeCell ref="B157:B161"/>
    <mergeCell ref="D196:D198"/>
    <mergeCell ref="A108:A114"/>
    <mergeCell ref="B108:B114"/>
    <mergeCell ref="A149:A154"/>
    <mergeCell ref="A138:A139"/>
    <mergeCell ref="A140:A141"/>
    <mergeCell ref="C140:C141"/>
    <mergeCell ref="D51:D55"/>
    <mergeCell ref="B144:B145"/>
    <mergeCell ref="C144:C145"/>
    <mergeCell ref="A146:A147"/>
    <mergeCell ref="C146:C147"/>
    <mergeCell ref="A131:E137"/>
    <mergeCell ref="C142:C143"/>
    <mergeCell ref="C108:C114"/>
    <mergeCell ref="E140:E141"/>
    <mergeCell ref="D108:D114"/>
    <mergeCell ref="B146:B147"/>
    <mergeCell ref="E126:E130"/>
    <mergeCell ref="B138:B139"/>
    <mergeCell ref="D138:D139"/>
    <mergeCell ref="E138:E139"/>
    <mergeCell ref="C51:C55"/>
    <mergeCell ref="C149:C154"/>
    <mergeCell ref="A115:A121"/>
    <mergeCell ref="E115:E121"/>
    <mergeCell ref="D157:D161"/>
    <mergeCell ref="E146:E147"/>
    <mergeCell ref="E142:E143"/>
    <mergeCell ref="A122:E125"/>
    <mergeCell ref="A126:A130"/>
    <mergeCell ref="B126:B130"/>
    <mergeCell ref="C126:C130"/>
    <mergeCell ref="D126:D130"/>
    <mergeCell ref="D142:D143"/>
    <mergeCell ref="A157:A161"/>
    <mergeCell ref="A202:E208"/>
    <mergeCell ref="D234:D238"/>
    <mergeCell ref="B209:B215"/>
    <mergeCell ref="A228:E233"/>
    <mergeCell ref="E209:E215"/>
    <mergeCell ref="E196:E198"/>
    <mergeCell ref="A196:A198"/>
    <mergeCell ref="D209:D215"/>
    <mergeCell ref="A209:A215"/>
    <mergeCell ref="B224:B225"/>
    <mergeCell ref="D224:D225"/>
    <mergeCell ref="E224:E225"/>
    <mergeCell ref="E199:E201"/>
    <mergeCell ref="C199:C201"/>
    <mergeCell ref="B199:B201"/>
    <mergeCell ref="A199:A201"/>
    <mergeCell ref="D274:D278"/>
    <mergeCell ref="E274:E278"/>
    <mergeCell ref="C187:C189"/>
    <mergeCell ref="A269:E273"/>
    <mergeCell ref="A274:A278"/>
    <mergeCell ref="B274:B278"/>
    <mergeCell ref="C274:C278"/>
    <mergeCell ref="B256:B261"/>
    <mergeCell ref="D256:D261"/>
    <mergeCell ref="A256:A261"/>
    <mergeCell ref="A263:A264"/>
    <mergeCell ref="B263:B264"/>
    <mergeCell ref="C263:C264"/>
    <mergeCell ref="E256:E261"/>
    <mergeCell ref="C256:C261"/>
    <mergeCell ref="D263:D264"/>
    <mergeCell ref="C209:C215"/>
    <mergeCell ref="B193:B195"/>
    <mergeCell ref="D193:D195"/>
    <mergeCell ref="E234:E238"/>
    <mergeCell ref="C224:C225"/>
    <mergeCell ref="A250:E255"/>
    <mergeCell ref="A224:A225"/>
    <mergeCell ref="D199:D201"/>
    <mergeCell ref="B190:B192"/>
    <mergeCell ref="E193:E195"/>
    <mergeCell ref="E187:E189"/>
    <mergeCell ref="L17:L24"/>
    <mergeCell ref="L25:L31"/>
    <mergeCell ref="L32:L38"/>
    <mergeCell ref="L86:L92"/>
    <mergeCell ref="L122:L125"/>
    <mergeCell ref="I144:I145"/>
    <mergeCell ref="K144:K145"/>
    <mergeCell ref="J138:J139"/>
    <mergeCell ref="J140:J141"/>
    <mergeCell ref="K142:K143"/>
    <mergeCell ref="K138:K139"/>
    <mergeCell ref="K140:K141"/>
    <mergeCell ref="J142:J143"/>
    <mergeCell ref="L39:L45"/>
    <mergeCell ref="J59:J60"/>
    <mergeCell ref="K59:K60"/>
    <mergeCell ref="L46:L68"/>
    <mergeCell ref="L69:L85"/>
    <mergeCell ref="L93:L102"/>
    <mergeCell ref="L103:L121"/>
    <mergeCell ref="E96:E97"/>
    <mergeCell ref="F140:F141"/>
    <mergeCell ref="F144:F145"/>
    <mergeCell ref="H146:H147"/>
    <mergeCell ref="K146:K147"/>
    <mergeCell ref="H142:H143"/>
    <mergeCell ref="I142:I143"/>
    <mergeCell ref="C193:C195"/>
    <mergeCell ref="A165:A168"/>
    <mergeCell ref="A169:A173"/>
    <mergeCell ref="B169:B173"/>
    <mergeCell ref="C169:C173"/>
    <mergeCell ref="A183:E184"/>
    <mergeCell ref="A178:A180"/>
    <mergeCell ref="B187:B189"/>
    <mergeCell ref="A190:A192"/>
    <mergeCell ref="A193:A195"/>
    <mergeCell ref="B178:B180"/>
    <mergeCell ref="E190:E192"/>
    <mergeCell ref="B165:B168"/>
    <mergeCell ref="C178:C180"/>
    <mergeCell ref="D187:D189"/>
    <mergeCell ref="D169:D173"/>
    <mergeCell ref="E169:E173"/>
    <mergeCell ref="A187:A189"/>
    <mergeCell ref="L274:L278"/>
    <mergeCell ref="L279:L280"/>
    <mergeCell ref="A59:A60"/>
    <mergeCell ref="B59:B60"/>
    <mergeCell ref="C59:C60"/>
    <mergeCell ref="D59:D60"/>
    <mergeCell ref="E59:E60"/>
    <mergeCell ref="F59:F60"/>
    <mergeCell ref="G59:G60"/>
    <mergeCell ref="H59:H60"/>
    <mergeCell ref="I59:I60"/>
    <mergeCell ref="F224:F225"/>
    <mergeCell ref="G224:G225"/>
    <mergeCell ref="H224:H225"/>
    <mergeCell ref="I224:I225"/>
    <mergeCell ref="J224:J225"/>
    <mergeCell ref="K224:K225"/>
    <mergeCell ref="G142:G143"/>
    <mergeCell ref="G138:G139"/>
    <mergeCell ref="I138:I139"/>
    <mergeCell ref="G140:G141"/>
    <mergeCell ref="I140:I141"/>
    <mergeCell ref="H138:H139"/>
    <mergeCell ref="H140:H141"/>
  </mergeCells>
  <pageMargins left="0.70866141732283472" right="0.39370078740157483" top="0.55118110236220474" bottom="0.55118110236220474" header="0.31496062992125984" footer="0.31496062992125984"/>
  <pageSetup paperSize="9" scale="75" fitToHeight="0" orientation="portrait" r:id="rId1"/>
  <rowBreaks count="6" manualBreakCount="6">
    <brk id="45" max="11" man="1"/>
    <brk id="68" max="11" man="1"/>
    <brk id="102" max="11" man="1"/>
    <brk id="148" max="11" man="1"/>
    <brk id="186" max="11" man="1"/>
    <brk id="23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2020-10-15T07:36:30Z</cp:lastPrinted>
  <dcterms:created xsi:type="dcterms:W3CDTF">2018-02-02T07:27:25Z</dcterms:created>
  <dcterms:modified xsi:type="dcterms:W3CDTF">2020-10-15T07:36:41Z</dcterms:modified>
</cp:coreProperties>
</file>