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440" windowHeight="12405" activeTab="0"/>
  </bookViews>
  <sheets>
    <sheet name="Лист1" sheetId="1" r:id="rId1"/>
  </sheets>
  <definedNames>
    <definedName name="_xlnm.Print_Area" localSheetId="0">'Лист1'!$A$1:$M$202</definedName>
  </definedNames>
  <calcPr fullCalcOnLoad="1"/>
</workbook>
</file>

<file path=xl/sharedStrings.xml><?xml version="1.0" encoding="utf-8"?>
<sst xmlns="http://schemas.openxmlformats.org/spreadsheetml/2006/main" count="232" uniqueCount="159">
  <si>
    <t>ПЛАН</t>
  </si>
  <si>
    <t>реализации муниципальной программы «Обеспечение качественным жильем граждан на территории МО «Приморское городское поселение»</t>
  </si>
  <si>
    <t>Наименование муниципальной программы, подпрограммы, основных мероприятий</t>
  </si>
  <si>
    <t>Ответственный исполнитель</t>
  </si>
  <si>
    <t>Срок реализации, год</t>
  </si>
  <si>
    <t>Годы реализации</t>
  </si>
  <si>
    <t>Оценка расходов (тыс. рублей в ценах соответствующих лет)</t>
  </si>
  <si>
    <t>начало</t>
  </si>
  <si>
    <t>оконча-ние</t>
  </si>
  <si>
    <t>всего</t>
  </si>
  <si>
    <t>Фонд содействия реформи-рованию ЖКХ</t>
  </si>
  <si>
    <t>областной бюджет</t>
  </si>
  <si>
    <t>местный бюджет</t>
  </si>
  <si>
    <t xml:space="preserve">Администрация МО «Приморское городское поселение» </t>
  </si>
  <si>
    <t xml:space="preserve"> </t>
  </si>
  <si>
    <t>Подпрограмма 1.  «Развитие жилищного хозяйства  МО «Приморское городское поселение»</t>
  </si>
  <si>
    <t>Взносы на капитальный ремонт муниципального жилищного фонда</t>
  </si>
  <si>
    <t>Плата за коммунальные услуги за жилые помещения муниципального жилищного фонда</t>
  </si>
  <si>
    <t xml:space="preserve">Администрация МО «Приморское городское поселение»  </t>
  </si>
  <si>
    <t>Администрация МО «Приморское городское поселение»</t>
  </si>
  <si>
    <t>Ремонт муниципальной квартиры по адресу: п. Глебычево,  д. 11 кв. 43</t>
  </si>
  <si>
    <t>Ремонт муниципальных квартир</t>
  </si>
  <si>
    <t>Составление, проверка смет и составление технических заданий</t>
  </si>
  <si>
    <t>Предоставление субсидий на обеспечение мероприятий по капитальному ремонту общего имущества многоквартирных домов</t>
  </si>
  <si>
    <t>Итого по подпрограмме 1</t>
  </si>
  <si>
    <t xml:space="preserve">Подпрограмма 2. «Переселение граждан из аварийного жилищного фонда на территории МО «Приморское городское поселение» </t>
  </si>
  <si>
    <t xml:space="preserve">Реализация мероприятий региональной адресной программы «Переселение граждан из аварийного жилищного фонда на территории Ленинградской области в 2013-2017 годах» </t>
  </si>
  <si>
    <t>Мероприятия по оплате превышения стоимости одного квадратного метра общей расселяемой площади аварийных многоквартирных жилых домов</t>
  </si>
  <si>
    <t>Приобретение дополнительных площадей жилых помещений в соответствии с требованиями законодательства</t>
  </si>
  <si>
    <t>Итого по подпрограмме 2</t>
  </si>
  <si>
    <t xml:space="preserve">Подпрограмма 4. «Оказание поддержки гражданам, пострадавшим в результате пожара муниципального жилищного фондов  МО «Приморское городское поселение» </t>
  </si>
  <si>
    <t>1.1.</t>
  </si>
  <si>
    <t>Приобретение жилых помещений в муниципальную собственность для обеспечения жильем граждан, лишившихся жилья в результате пожара (Приобретение квартир)</t>
  </si>
  <si>
    <t>Итого по подпрограмме 4</t>
  </si>
  <si>
    <t>1.1</t>
  </si>
  <si>
    <t>2.1</t>
  </si>
  <si>
    <t>2.2</t>
  </si>
  <si>
    <t>2.3</t>
  </si>
  <si>
    <t>2.4</t>
  </si>
  <si>
    <t>2.5</t>
  </si>
  <si>
    <t>2.6</t>
  </si>
  <si>
    <t>2.7</t>
  </si>
  <si>
    <t>2.8</t>
  </si>
  <si>
    <t>2.9</t>
  </si>
  <si>
    <t>Ремонт кровли в жилом доме по адресу: п. Прибылово д. б/н</t>
  </si>
  <si>
    <t>2.10</t>
  </si>
  <si>
    <t>2.11</t>
  </si>
  <si>
    <t>2.12</t>
  </si>
  <si>
    <t>2.13</t>
  </si>
  <si>
    <t>2.14</t>
  </si>
  <si>
    <t>2.15</t>
  </si>
  <si>
    <t>2.16</t>
  </si>
  <si>
    <t>2.17</t>
  </si>
  <si>
    <t>2.18</t>
  </si>
  <si>
    <t>2.19</t>
  </si>
  <si>
    <t>2.20</t>
  </si>
  <si>
    <t>2.21</t>
  </si>
  <si>
    <t>2.22</t>
  </si>
  <si>
    <t>2.23</t>
  </si>
  <si>
    <t>2.24</t>
  </si>
  <si>
    <t>3.1</t>
  </si>
  <si>
    <t>1.2</t>
  </si>
  <si>
    <t>1.1.1</t>
  </si>
  <si>
    <t>1.        Основное мероприятие "Развитие жилищного хозяйства"</t>
  </si>
  <si>
    <t>1.        Капитальный ремонт муниципального жилищного фонда</t>
  </si>
  <si>
    <t>3.        Предоставление субсидий некоммерческим организациям, за исключением государственных (муниципальных) учреждений</t>
  </si>
  <si>
    <t>4.        Основное мероприятие "Оказание поддержки  гражданам, пострадавшим в результате пожара"</t>
  </si>
  <si>
    <t>№ п/п</t>
  </si>
  <si>
    <t>Технический надзор, строительный контроль за ремонтом муниципального жилищного фонда</t>
  </si>
  <si>
    <t>Ремонт муниципальной квартиры по адресу: г. Приморск, наб. Лебедева, д. 4 кв. 46</t>
  </si>
  <si>
    <t>Ремонт муниципальной квартиры по адресу: г. Приморск, наб. Лебедева, д. 8, кв. 66</t>
  </si>
  <si>
    <t>Ремонт муниципальной квартиры по адресу: д. Камышовка, ул. Поселковая, д. 2 кв. 13</t>
  </si>
  <si>
    <t>Замена окон в муниципальной квартире по адресу: п. Красная Долина, д. 29 кв. 8</t>
  </si>
  <si>
    <t>Ремонт полов в муниципальной квартире по адресу: г. Приморск, ул. Новая, д. 18 кв. 1</t>
  </si>
  <si>
    <t>Ремонт муниципальных квартир по адресу: г. Приморск, Выборгское шоссе, д. 7, кв. 9, п. Глебычево, ул. Мира, д. 4, кв. 92, г. Приморск, наб. Лебедева, д. 5 кв. 13, п. Красная Долина, д. 29 кв. 8, г. Приморск, наб. Гагарина, д. 128 кв. 3, г. Приморск, ул. Вокзальная д. 6 кв. 4,  г. Приморск, наб. Гагарина д. 106 кв. 2</t>
  </si>
  <si>
    <t>Ремонт муниципальных квартир по адресам: г. Приморск, наб. Гагарина д. 42 кв. 2,  п. Глебычево д. 18 кв. 2</t>
  </si>
  <si>
    <t>Ремонт кровли над муниципальным и квартирами по адресу: г. Приморск,  Приморское шоссе, д. 35 кв. 3, 4</t>
  </si>
  <si>
    <t>Замена окон в муниципальных квартирах (Ермилово-городок, д. 5 кв. 23, п. Камышовка, ул. Поселковая, д. 9 кв. 14)</t>
  </si>
  <si>
    <t xml:space="preserve">    </t>
  </si>
  <si>
    <t xml:space="preserve">      </t>
  </si>
  <si>
    <t>Определение рыночной стоимости ущерба, причиненного муниципальному имуществу в результате пожара</t>
  </si>
  <si>
    <t>2.26</t>
  </si>
  <si>
    <t>2.27</t>
  </si>
  <si>
    <t>Изготовление актов обследования кадастровым инженером</t>
  </si>
  <si>
    <t>Администрация МО "Приморское городское поселение"</t>
  </si>
  <si>
    <t>Ремонт муниципальных квартир по адресу:   п. Глебычево, ул. Мира, д.5, кв.62; г. Приморск, наб. Гагарина, д. 176, кв. 3</t>
  </si>
  <si>
    <t>Ремонт муниципальных квартир по адресу: дер. Камышовка, ул. Поселковая, д. 2, кв. 1</t>
  </si>
  <si>
    <t>Ремонт муниципальных квартир по адресу:  дер. Камышовка, ул. Тихая, д. 3, кв. 1;    г. Приморск, ул. Комсомольская, д.16, кв. 2; г. Приморск, ул. Железнодорожная, д. 9а кв. 1</t>
  </si>
  <si>
    <t>Ремонт муниципальных квартир по адресу: п. Карасевка, д. 23 кв. 4 ; дер. Камышовка, ул. Лесная, д. 2, кв. 1</t>
  </si>
  <si>
    <t>Ремонт кровли над муниципальным и квартирами по адресу: г. Приморск, ул. Комсомольская, д. 16, кв. 2; г. Приморск, наб. Гагарина, д. 42</t>
  </si>
  <si>
    <t>Замена окон в муниципальных квартирах по адресу: п. Красная Долина, д. 29 кв. 4</t>
  </si>
  <si>
    <t>Замена окон в муниципальных квартирах по адресу: п. Рябово, д. 3 кв. 3</t>
  </si>
  <si>
    <t>Замена внутриквартирной разводки системы канализации в муниципальных квартирах п. Глебычево, ул. Мира д. 4 кв. 92; п. Глебычево, ул. Офицерская д. 5 кв. 50</t>
  </si>
  <si>
    <t>Ремонт муниципальных квартир по адресу:   п. Глебычево, ул. Офицерская, д. 14, кв. 28;   п. Глебычево, ул. Офицерская, д. 10 кв. 66; г. Приморск, ул. Железнодорожная, д. 27, кв. 1; г. Приморск, ул. Гагарина, д. 92</t>
  </si>
  <si>
    <t>2.28</t>
  </si>
  <si>
    <t>2.29</t>
  </si>
  <si>
    <t>2.30</t>
  </si>
  <si>
    <t>2.31</t>
  </si>
  <si>
    <t>2.32</t>
  </si>
  <si>
    <t>2.33</t>
  </si>
  <si>
    <t>2.34</t>
  </si>
  <si>
    <t>2.35</t>
  </si>
  <si>
    <t>2.36</t>
  </si>
  <si>
    <t>Ремонт муниципальных квартир по адресу:  г. Приморск, ул. Лесная д.28 ; г. Приморск, ул.Комсомольская д. 27 кв. 2; п. Ермилово-городок, д. 5 кв. 23</t>
  </si>
  <si>
    <t>Ремонт кровли над муниципальными квартирами по адресу: г. Приморск,  Морской пер., д. 6 кв. 3, 4</t>
  </si>
  <si>
    <t>Изготовление (восстановление) технических паспортов МКД</t>
  </si>
  <si>
    <t>Обследование многоквартирных домов с использованием инструментального контроля, визуальное обследование жилых помещений</t>
  </si>
  <si>
    <t xml:space="preserve">Ремонт кровли над муниципальными квартирами </t>
  </si>
  <si>
    <t xml:space="preserve">Ремонт хозяйственных и бытовых построек, относящихся к муниципальным квартирам с печным отоплением и без централизованной системы канализации </t>
  </si>
  <si>
    <t>2.25</t>
  </si>
  <si>
    <t>2.37</t>
  </si>
  <si>
    <t>2.38</t>
  </si>
  <si>
    <t>1. Мероприятия по оказанию поддержки гражданам, пострадавшим в результате пожара муниципального жилищного фонда</t>
  </si>
  <si>
    <t>Реализация мероприятий в рамках подпрограммы "Оказание поддержки гражданам, пострадавшим в результате пожара муниципального жилищного фонда" государственной программы Ленинградской области "Обеспечение качественным жильем граждан на территории Ленинградской области"</t>
  </si>
  <si>
    <t xml:space="preserve">   </t>
  </si>
  <si>
    <t>Ремонт муниципальных квартир по адресам: Ленинградская область, Выборгский район,  г. Приморск, ул. Железнодорожная, д. 9, кв. 1; г. Приморск, ул. Железнодорожная, д. 27, кв. 1; г. Приморск, ул. Комсомольская, д. 27, кв. 2, п. Глебычево, ул. Офицерская, д. 14 кв. 28</t>
  </si>
  <si>
    <t>Ремонт кровли над муниципальными квартирами по адресам: Ленинградская область, Выборгский район, г. Приморск, ул. Лесная, д. 28; г. Приморск, Выборгское шоссе, д. 37</t>
  </si>
  <si>
    <t>2.39</t>
  </si>
  <si>
    <t>2.40</t>
  </si>
  <si>
    <t>Ремонт кровли над муниципальными квартирами по адресам: Ленинградская область, Выборгский район, г. Приморск, Карасевка д.23</t>
  </si>
  <si>
    <t xml:space="preserve">к муниципальной программе «Обеспечение </t>
  </si>
  <si>
    <t>качественным жильем граждан на территории</t>
  </si>
  <si>
    <t>МО «Приморское городское поселение»</t>
  </si>
  <si>
    <t>Обследование печей и дымоходов в муниципальных квартирах с печным отоплением</t>
  </si>
  <si>
    <t>Ремонт хозяйственных и бытовых построек, относящихся к муниципальным квартирам с печным отоплением и без централизованной системы канализации по адресам: г. Приморск, Приморское шоссе, д. 36 кв. 2 (дровяник); г. Приморск,наб. Гагарина д. 42 кв. 1,2,6,12 (дровяник на 4 квартиры), г. Приморск, Карасевка, д. 23 кв. 4 (туалет); дер. Камышовка, ул. Лесная д. 2 кв. 1 (туалет)</t>
  </si>
  <si>
    <t>Ремонт хозяйственных и бытовых построек, относящихся к муниципальным квартирам с печным отоплением и без централизованной системы канализации по адресам: г. Приморск, ул. Вокзальная, д. 22, кв. 2 (туалет); г. Приморск, ул. Лесная, д. 16, кв. 6 (туалет); г. Приморск, Карасевка,  д. 18, кв. 1 (туалет, дровяник);   п. Глебычево, ул. Заводская, д. 18, кв. 2 (туалет, дровяник); г. Приморск, наб. Гагарина, д.42, кв. 1-4 (туалет); г. Приморск, Выборгское шоссе, д. 47, кв.3 (дровяник)</t>
  </si>
  <si>
    <t>Ремонт муниципальных квартир по адресам: Ленинградская область, Выборгский район,пос. Красная Долина, Центральное шоссе, д. 37, кв. 77, д. 30 кв. 3.</t>
  </si>
  <si>
    <t>Замена окон в муниципальной квартире по адресу: г. Приморск, ул. Комсомольская, д. 16</t>
  </si>
  <si>
    <t>Приобретение и установка индивидуальных приборов учета</t>
  </si>
  <si>
    <t>Реализация мероприятий в рамках подпрограммы "Содействие в обеспечении жильем граждан Ленинградской области" государственной программы Ленинградской области "Формирование городской среды и обеспечение качественным жильем граждан на территории Ленинградской области"</t>
  </si>
  <si>
    <t>Муниципальная программа «Обеспечение качественным жильем граждан на территории МО «Приморское городское поселение»</t>
  </si>
  <si>
    <t>Снос аварийного многоквартирного дома по адресу: Ленинградская область, Выборгский район, г. Приморск, ул. Железнодорожная, д. 20</t>
  </si>
  <si>
    <t>Повышение качества жизни путем создания безопасных и благоприятных условий проживания граждан, отвечающих современным техническим и экологическим требованиям</t>
  </si>
  <si>
    <t>Снос аварийных многоквартирных домов по адресам: Ленинградская область, Выборгский район, г. Приморск, ул. Школьная, д. 4;  г. Приморск, ул. Новая, д. 14; Лг. Приморск, ул. Новая, д. 16; г. Приморск, ул. Железнодорожная, д. 20;  г. Приморск, Выборгское шоссе, д. 30;  г. Приморск, пер. Краснофлотский, д. 8</t>
  </si>
  <si>
    <t>Приложение №3</t>
  </si>
  <si>
    <t>1.        Основное мероприятие "Переселение граждан из аварийного жилищного фонда"</t>
  </si>
  <si>
    <t>2.        Мероприятия по ликвидации аварийного жилищного фонда на территории Ленинградской области</t>
  </si>
  <si>
    <t>Мероприятия по ликвидации аварийного жилищного фонда</t>
  </si>
  <si>
    <t>Мроприятия по переселению граждан из аварийного жилищного фонда</t>
  </si>
  <si>
    <t>федеральный бюджет</t>
  </si>
  <si>
    <t>прочие источники</t>
  </si>
  <si>
    <t>Ожидаемые результаты реализации муниципальной программы</t>
  </si>
  <si>
    <t>2.        Содержание муниципального жилищного фонда</t>
  </si>
  <si>
    <t xml:space="preserve">Приобретение квартир для расселения многоквартирных домов г. Приморск, ул. Лесная д.16, г. Приморск Выборгское шоссе д. 72 </t>
  </si>
  <si>
    <t>2.1.1</t>
  </si>
  <si>
    <t>2.1.1.1</t>
  </si>
  <si>
    <t>2017-2023</t>
  </si>
  <si>
    <t>Повышение качества жизни путем создания безопасных и благоприятных условий проживания граждан, отвечающих современным техническим и экологическим требования</t>
  </si>
  <si>
    <t>Снос аварийных многоквартирных домов и хозяйственно-бытовых построек по адресам: Ленинградская область, Выборгский район, п. Глебычево, ул. Заводская, д. 34, Ленинградская область, Выборгский район, г. Приморск, ул. Железнодорожная, д. 6б, г. Приморск, Наб. Юрия Гагарина, д. 28, г. Приморск, Выборгское шоссе, д. 40, пос. Рябово</t>
  </si>
  <si>
    <t>2.        Мероприятия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</si>
  <si>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2.1.2</t>
  </si>
  <si>
    <t>1.      Содержание  муниципального жилищного фонда</t>
  </si>
  <si>
    <t>1.3</t>
  </si>
  <si>
    <t xml:space="preserve">Реализация мероприятий в рамках подпрограммы "Содействие в обеспечении жильем граждан Ленинградской области" 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
</t>
  </si>
  <si>
    <t>Приобретение жилых помещений для переселения граждан из аварийного многоквартирного дома по адресу: г. Приморск, ул. Лесная, д. 16</t>
  </si>
  <si>
    <t>Приобретение жилых помещений для переселения граждан из аварийного многоквартирного дома по адресу: г. Приморск, ш. Выборгское, д. 72</t>
  </si>
  <si>
    <t>3.1.1</t>
  </si>
  <si>
    <t>3.1.2</t>
  </si>
  <si>
    <t>3.        Мероприятия по ликвидации аварийного жилищного фонда на территории Ленинградской области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</si>
</sst>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4">
    <font>
      <sz val="11"/>
      <color theme="1"/>
      <name val="Calibri"/>
      <family val="2"/>
    </font>
    <font>
      <sz val="11"/>
      <color indexed="8"/>
      <name val="Calibri"/>
      <family val="2"/>
    </font>
    <font>
      <sz val="9"/>
      <name val="Times New Roman"/>
      <family val="1"/>
    </font>
    <font>
      <sz val="12"/>
      <name val="Times New Roman"/>
      <family val="1"/>
    </font>
    <font>
      <b/>
      <sz val="12"/>
      <name val="Times New Roman"/>
      <family val="1"/>
    </font>
    <font>
      <b/>
      <sz val="8"/>
      <name val="Times New Roman"/>
      <family val="1"/>
    </font>
    <font>
      <b/>
      <sz val="9"/>
      <name val="Times New Roman"/>
      <family val="1"/>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9"/>
      <name val="Calibri"/>
      <family val="2"/>
    </font>
    <font>
      <sz val="10"/>
      <name val="Calibri"/>
      <family val="2"/>
    </font>
    <font>
      <sz val="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bottom style="thin"/>
    </border>
    <border>
      <left style="thin"/>
      <right style="thin"/>
      <top style="thin"/>
      <bottom style="thin"/>
    </border>
    <border>
      <left/>
      <right/>
      <top style="thin"/>
      <bottom/>
    </border>
    <border>
      <left/>
      <right style="thin"/>
      <top style="thin"/>
      <bottom/>
    </border>
    <border>
      <left/>
      <right style="thin"/>
      <top/>
      <bottom/>
    </border>
    <border>
      <left style="thin"/>
      <right/>
      <top style="thin"/>
      <bottom style="thin"/>
    </border>
    <border>
      <left/>
      <right/>
      <top/>
      <bottom style="thin"/>
    </border>
    <border>
      <left style="thin"/>
      <right/>
      <top style="thin"/>
      <bottom/>
    </border>
    <border>
      <left style="thin"/>
      <right/>
      <top/>
      <bottom/>
    </border>
    <border>
      <left style="thin"/>
      <right/>
      <top/>
      <bottom style="thin"/>
    </border>
    <border>
      <left/>
      <right style="thin"/>
      <top/>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73">
    <xf numFmtId="0" fontId="0" fillId="0" borderId="0" xfId="0" applyFont="1" applyAlignment="1">
      <alignment/>
    </xf>
    <xf numFmtId="172" fontId="2" fillId="0" borderId="10" xfId="0" applyNumberFormat="1" applyFont="1" applyBorder="1" applyAlignment="1">
      <alignment horizontal="right" vertical="center" wrapText="1"/>
    </xf>
    <xf numFmtId="0" fontId="24" fillId="0" borderId="0" xfId="0" applyFont="1" applyAlignment="1">
      <alignment/>
    </xf>
    <xf numFmtId="0" fontId="5" fillId="0" borderId="0" xfId="0" applyFont="1" applyAlignment="1">
      <alignment horizontal="center"/>
    </xf>
    <xf numFmtId="0" fontId="25" fillId="0" borderId="0" xfId="0" applyFont="1" applyAlignment="1">
      <alignment/>
    </xf>
    <xf numFmtId="172" fontId="6" fillId="0" borderId="11" xfId="0" applyNumberFormat="1" applyFont="1" applyBorder="1" applyAlignment="1">
      <alignment horizontal="right" vertical="center" wrapText="1"/>
    </xf>
    <xf numFmtId="172" fontId="6" fillId="0" borderId="10" xfId="0" applyNumberFormat="1" applyFont="1" applyBorder="1" applyAlignment="1">
      <alignment horizontal="right" vertical="center" wrapText="1"/>
    </xf>
    <xf numFmtId="172" fontId="6" fillId="0" borderId="12" xfId="0" applyNumberFormat="1" applyFont="1" applyBorder="1" applyAlignment="1">
      <alignment horizontal="right" vertical="center" wrapText="1"/>
    </xf>
    <xf numFmtId="0" fontId="6" fillId="0" borderId="11" xfId="0" applyFont="1" applyBorder="1" applyAlignment="1">
      <alignment horizontal="center" vertical="center" wrapText="1"/>
    </xf>
    <xf numFmtId="172" fontId="6" fillId="0" borderId="11" xfId="0" applyNumberFormat="1" applyFont="1" applyBorder="1" applyAlignment="1">
      <alignment vertical="center" wrapText="1"/>
    </xf>
    <xf numFmtId="0" fontId="6" fillId="0" borderId="10" xfId="0" applyFont="1" applyBorder="1" applyAlignment="1">
      <alignment horizontal="center" vertical="center" wrapText="1"/>
    </xf>
    <xf numFmtId="172" fontId="6" fillId="0" borderId="10" xfId="0" applyNumberFormat="1" applyFont="1" applyBorder="1" applyAlignment="1">
      <alignment vertical="center" wrapText="1"/>
    </xf>
    <xf numFmtId="172" fontId="2" fillId="0" borderId="11" xfId="0" applyNumberFormat="1" applyFont="1" applyBorder="1" applyAlignment="1">
      <alignment horizontal="right" vertical="center" wrapText="1"/>
    </xf>
    <xf numFmtId="172" fontId="2" fillId="0" borderId="11" xfId="0" applyNumberFormat="1" applyFont="1" applyBorder="1" applyAlignment="1">
      <alignment vertical="center" wrapText="1"/>
    </xf>
    <xf numFmtId="0" fontId="2" fillId="0" borderId="10" xfId="0" applyFont="1" applyBorder="1" applyAlignment="1">
      <alignment horizontal="center" vertical="center" wrapText="1"/>
    </xf>
    <xf numFmtId="172" fontId="2" fillId="0" borderId="10" xfId="0" applyNumberFormat="1" applyFont="1" applyBorder="1" applyAlignment="1">
      <alignment vertical="center" wrapText="1"/>
    </xf>
    <xf numFmtId="172" fontId="2" fillId="0" borderId="12" xfId="0" applyNumberFormat="1" applyFont="1" applyBorder="1" applyAlignment="1">
      <alignment horizontal="right" vertical="center" wrapText="1"/>
    </xf>
    <xf numFmtId="172" fontId="2" fillId="0" borderId="12" xfId="0" applyNumberFormat="1" applyFont="1" applyBorder="1" applyAlignment="1">
      <alignment vertical="center" wrapText="1"/>
    </xf>
    <xf numFmtId="172" fontId="2" fillId="0" borderId="13"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172" fontId="2" fillId="0" borderId="12" xfId="0" applyNumberFormat="1" applyFont="1" applyBorder="1" applyAlignment="1">
      <alignment horizontal="right" vertical="top" wrapText="1"/>
    </xf>
    <xf numFmtId="0" fontId="2" fillId="0" borderId="11" xfId="0" applyFont="1" applyBorder="1" applyAlignment="1">
      <alignment horizontal="right" vertical="top" wrapText="1"/>
    </xf>
    <xf numFmtId="0" fontId="2" fillId="0" borderId="12" xfId="0" applyFont="1" applyBorder="1" applyAlignment="1">
      <alignment horizontal="right" vertical="top" wrapText="1"/>
    </xf>
    <xf numFmtId="0" fontId="2" fillId="0" borderId="14" xfId="0" applyFont="1" applyBorder="1" applyAlignment="1">
      <alignment vertical="top" wrapText="1"/>
    </xf>
    <xf numFmtId="0" fontId="25" fillId="0" borderId="12" xfId="0" applyFont="1" applyBorder="1" applyAlignment="1">
      <alignment vertical="top" wrapText="1"/>
    </xf>
    <xf numFmtId="172" fontId="25" fillId="0" borderId="12" xfId="0" applyNumberFormat="1" applyFont="1" applyBorder="1" applyAlignment="1">
      <alignment vertical="top" wrapText="1"/>
    </xf>
    <xf numFmtId="0" fontId="26" fillId="0" borderId="0" xfId="0" applyFont="1" applyAlignment="1">
      <alignment wrapText="1"/>
    </xf>
    <xf numFmtId="172" fontId="2" fillId="0" borderId="11" xfId="0" applyNumberFormat="1" applyFont="1" applyBorder="1" applyAlignment="1">
      <alignment vertical="top" wrapText="1"/>
    </xf>
    <xf numFmtId="172" fontId="2" fillId="0" borderId="12" xfId="0" applyNumberFormat="1" applyFont="1" applyBorder="1" applyAlignment="1">
      <alignment vertical="top" wrapText="1"/>
    </xf>
    <xf numFmtId="0" fontId="25" fillId="0" borderId="12" xfId="0" applyFont="1" applyBorder="1" applyAlignment="1">
      <alignment/>
    </xf>
    <xf numFmtId="172" fontId="2" fillId="0" borderId="10" xfId="0" applyNumberFormat="1" applyFont="1" applyBorder="1" applyAlignment="1">
      <alignment horizontal="right" vertical="top" wrapText="1"/>
    </xf>
    <xf numFmtId="0" fontId="2" fillId="0" borderId="12" xfId="0" applyFont="1" applyBorder="1" applyAlignment="1">
      <alignment vertical="top" wrapText="1"/>
    </xf>
    <xf numFmtId="49" fontId="2" fillId="0" borderId="13" xfId="0" applyNumberFormat="1" applyFont="1" applyBorder="1" applyAlignment="1">
      <alignment horizontal="center" vertical="top" wrapText="1"/>
    </xf>
    <xf numFmtId="0" fontId="2" fillId="0" borderId="13" xfId="0" applyFont="1" applyBorder="1" applyAlignment="1">
      <alignment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Border="1" applyAlignment="1">
      <alignment vertical="top" wrapText="1"/>
    </xf>
    <xf numFmtId="0" fontId="2" fillId="0" borderId="13" xfId="0" applyFont="1" applyBorder="1" applyAlignment="1">
      <alignment horizontal="center" vertical="center"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left" vertical="top" wrapText="1"/>
    </xf>
    <xf numFmtId="49" fontId="2" fillId="0" borderId="12" xfId="0" applyNumberFormat="1" applyFont="1" applyBorder="1" applyAlignment="1">
      <alignment horizontal="center"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top" wrapText="1"/>
    </xf>
    <xf numFmtId="172" fontId="2" fillId="0" borderId="13" xfId="0" applyNumberFormat="1" applyFont="1" applyBorder="1" applyAlignment="1">
      <alignment horizontal="right" vertical="center" wrapText="1"/>
    </xf>
    <xf numFmtId="0" fontId="7" fillId="0" borderId="12" xfId="0" applyFont="1" applyBorder="1" applyAlignment="1">
      <alignment vertical="top" wrapText="1"/>
    </xf>
    <xf numFmtId="0" fontId="3" fillId="0" borderId="0" xfId="0" applyFont="1" applyAlignment="1">
      <alignment horizontal="right"/>
    </xf>
    <xf numFmtId="49"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0" fontId="2" fillId="0" borderId="14" xfId="0" applyFont="1" applyBorder="1" applyAlignment="1">
      <alignment horizontal="center" vertical="top" wrapText="1"/>
    </xf>
    <xf numFmtId="0" fontId="2" fillId="0" borderId="18" xfId="0" applyFont="1" applyBorder="1" applyAlignment="1">
      <alignment horizontal="center" vertical="top" wrapText="1"/>
    </xf>
    <xf numFmtId="0" fontId="6" fillId="0" borderId="12" xfId="0" applyFont="1" applyBorder="1" applyAlignment="1">
      <alignment horizontal="center" vertical="center" wrapText="1"/>
    </xf>
    <xf numFmtId="172" fontId="6" fillId="0" borderId="12" xfId="0" applyNumberFormat="1" applyFont="1" applyBorder="1" applyAlignment="1">
      <alignment vertical="center" wrapText="1"/>
    </xf>
    <xf numFmtId="0" fontId="25" fillId="0" borderId="0" xfId="0" applyFont="1" applyFill="1" applyAlignment="1">
      <alignment/>
    </xf>
    <xf numFmtId="0" fontId="25" fillId="0" borderId="11" xfId="0" applyFont="1" applyBorder="1" applyAlignment="1">
      <alignment/>
    </xf>
    <xf numFmtId="0" fontId="25" fillId="0" borderId="13" xfId="0" applyFont="1" applyBorder="1" applyAlignment="1">
      <alignment/>
    </xf>
    <xf numFmtId="0" fontId="25" fillId="0" borderId="10" xfId="0" applyFont="1" applyBorder="1" applyAlignment="1">
      <alignment/>
    </xf>
    <xf numFmtId="172" fontId="25" fillId="0" borderId="10" xfId="0" applyNumberFormat="1" applyFont="1" applyBorder="1" applyAlignment="1">
      <alignment/>
    </xf>
    <xf numFmtId="172" fontId="27" fillId="0" borderId="13" xfId="0" applyNumberFormat="1" applyFont="1" applyBorder="1" applyAlignment="1">
      <alignment vertical="center"/>
    </xf>
    <xf numFmtId="0" fontId="27" fillId="0" borderId="13" xfId="0" applyFont="1" applyBorder="1" applyAlignment="1">
      <alignment vertical="center"/>
    </xf>
    <xf numFmtId="172" fontId="25" fillId="0" borderId="13" xfId="0" applyNumberFormat="1" applyFont="1" applyBorder="1" applyAlignment="1">
      <alignment/>
    </xf>
    <xf numFmtId="0" fontId="24" fillId="0" borderId="13" xfId="0" applyFont="1" applyBorder="1" applyAlignment="1">
      <alignment vertical="center"/>
    </xf>
    <xf numFmtId="0" fontId="25" fillId="0" borderId="12" xfId="0" applyFont="1" applyBorder="1" applyAlignment="1">
      <alignment vertical="center" wrapText="1"/>
    </xf>
    <xf numFmtId="0" fontId="25" fillId="0" borderId="19" xfId="0" applyFont="1" applyBorder="1" applyAlignment="1">
      <alignment/>
    </xf>
    <xf numFmtId="0" fontId="25" fillId="0" borderId="20" xfId="0" applyFont="1" applyBorder="1" applyAlignment="1">
      <alignment/>
    </xf>
    <xf numFmtId="0" fontId="25" fillId="0" borderId="21" xfId="0" applyFont="1" applyBorder="1" applyAlignment="1">
      <alignment/>
    </xf>
    <xf numFmtId="172" fontId="25" fillId="0" borderId="20" xfId="0" applyNumberFormat="1" applyFont="1" applyBorder="1" applyAlignment="1">
      <alignment/>
    </xf>
    <xf numFmtId="0" fontId="2" fillId="0" borderId="11"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5" fillId="0" borderId="15" xfId="0" applyFont="1" applyBorder="1" applyAlignment="1">
      <alignment/>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172" fontId="6" fillId="0" borderId="14" xfId="0" applyNumberFormat="1" applyFont="1" applyBorder="1" applyAlignment="1">
      <alignment horizontal="right" vertical="center" wrapText="1"/>
    </xf>
    <xf numFmtId="172" fontId="6" fillId="0" borderId="0" xfId="0" applyNumberFormat="1" applyFont="1" applyBorder="1" applyAlignment="1">
      <alignment horizontal="right" vertical="center" wrapText="1"/>
    </xf>
    <xf numFmtId="172" fontId="6" fillId="0" borderId="18" xfId="0" applyNumberFormat="1" applyFont="1" applyBorder="1" applyAlignment="1">
      <alignment horizontal="righ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3" xfId="0" applyNumberFormat="1" applyFont="1" applyBorder="1" applyAlignment="1">
      <alignment horizontal="center" vertical="top" wrapText="1"/>
    </xf>
    <xf numFmtId="0" fontId="2" fillId="0" borderId="13" xfId="0" applyFont="1" applyBorder="1" applyAlignment="1">
      <alignment horizontal="center" vertical="top"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horizontal="center" vertical="top" wrapText="1"/>
    </xf>
    <xf numFmtId="0" fontId="6" fillId="0" borderId="13" xfId="0" applyFont="1" applyBorder="1" applyAlignment="1">
      <alignment vertical="top" wrapText="1"/>
    </xf>
    <xf numFmtId="0" fontId="6" fillId="0" borderId="11" xfId="0" applyFont="1" applyBorder="1" applyAlignment="1">
      <alignment vertical="top" wrapText="1"/>
    </xf>
    <xf numFmtId="0" fontId="2" fillId="0" borderId="13" xfId="0" applyFont="1" applyBorder="1" applyAlignment="1">
      <alignment vertical="top" wrapText="1"/>
    </xf>
    <xf numFmtId="0" fontId="7" fillId="0" borderId="13" xfId="0" applyFont="1" applyBorder="1" applyAlignment="1">
      <alignment vertical="top" wrapText="1"/>
    </xf>
    <xf numFmtId="0" fontId="2" fillId="0" borderId="13" xfId="0" applyFont="1" applyBorder="1" applyAlignment="1">
      <alignment horizontal="left" vertical="top" wrapText="1"/>
    </xf>
    <xf numFmtId="49" fontId="2" fillId="0" borderId="11"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2" fillId="0" borderId="19"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6" fillId="0" borderId="19"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20"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21" xfId="0" applyFont="1" applyBorder="1" applyAlignment="1">
      <alignment horizontal="left" vertical="center" wrapText="1"/>
    </xf>
    <xf numFmtId="0" fontId="6" fillId="0" borderId="18" xfId="0" applyFont="1" applyBorder="1" applyAlignment="1">
      <alignment horizontal="left" vertical="center" wrapText="1"/>
    </xf>
    <xf numFmtId="0" fontId="6" fillId="0" borderId="22" xfId="0" applyFont="1" applyBorder="1" applyAlignment="1">
      <alignment horizontal="left" vertical="center" wrapText="1"/>
    </xf>
    <xf numFmtId="0" fontId="4" fillId="0" borderId="0" xfId="0" applyFont="1" applyAlignment="1">
      <alignment horizontal="center" wrapText="1"/>
    </xf>
    <xf numFmtId="0" fontId="2" fillId="0" borderId="19" xfId="0" applyFont="1" applyBorder="1" applyAlignment="1">
      <alignment horizontal="center" vertical="top" wrapText="1"/>
    </xf>
    <xf numFmtId="0" fontId="2" fillId="0" borderId="21" xfId="0" applyFont="1" applyBorder="1" applyAlignment="1">
      <alignment horizontal="center" vertical="top" wrapText="1"/>
    </xf>
    <xf numFmtId="49" fontId="2" fillId="0" borderId="19"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2" fillId="0" borderId="0" xfId="0" applyFont="1" applyBorder="1" applyAlignment="1">
      <alignment vertical="top"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top" wrapText="1"/>
    </xf>
    <xf numFmtId="0" fontId="2" fillId="0" borderId="20" xfId="0" applyFont="1" applyBorder="1" applyAlignment="1">
      <alignment horizontal="center" vertical="top"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3" fillId="0" borderId="0" xfId="0" applyFont="1" applyAlignment="1">
      <alignment horizontal="right"/>
    </xf>
    <xf numFmtId="0" fontId="4" fillId="0" borderId="0" xfId="0" applyFont="1" applyAlignment="1">
      <alignment horizontal="center"/>
    </xf>
    <xf numFmtId="0" fontId="6" fillId="0" borderId="13" xfId="0" applyFont="1" applyBorder="1" applyAlignment="1">
      <alignment horizontal="left" vertical="top" wrapText="1"/>
    </xf>
    <xf numFmtId="0" fontId="6" fillId="0" borderId="11" xfId="0" applyFont="1" applyBorder="1" applyAlignment="1">
      <alignment horizontal="left" vertical="top" wrapText="1"/>
    </xf>
    <xf numFmtId="0" fontId="6" fillId="0" borderId="1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13" xfId="0" applyFont="1" applyBorder="1" applyAlignment="1">
      <alignment horizontal="center"/>
    </xf>
    <xf numFmtId="0" fontId="0" fillId="0" borderId="10" xfId="0" applyBorder="1" applyAlignment="1">
      <alignment/>
    </xf>
    <xf numFmtId="0" fontId="0" fillId="0" borderId="12"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5"/>
  <sheetViews>
    <sheetView tabSelected="1" view="pageBreakPreview" zoomScale="110" zoomScaleSheetLayoutView="110" zoomScalePageLayoutView="0" workbookViewId="0" topLeftCell="A171">
      <selection activeCell="M186" sqref="M186"/>
    </sheetView>
  </sheetViews>
  <sheetFormatPr defaultColWidth="9.140625" defaultRowHeight="15"/>
  <cols>
    <col min="1" max="1" width="4.57421875" style="2" customWidth="1"/>
    <col min="2" max="2" width="28.7109375" style="2" customWidth="1"/>
    <col min="3" max="3" width="17.57421875" style="2" customWidth="1"/>
    <col min="4" max="4" width="6.57421875" style="2" customWidth="1"/>
    <col min="5" max="5" width="6.421875" style="2" customWidth="1"/>
    <col min="6" max="6" width="9.421875" style="2" customWidth="1"/>
    <col min="7" max="7" width="8.7109375" style="2" customWidth="1"/>
    <col min="8" max="8" width="9.140625" style="2" customWidth="1"/>
    <col min="9" max="9" width="6.28125" style="2" customWidth="1"/>
    <col min="10" max="10" width="8.421875" style="2" customWidth="1"/>
    <col min="11" max="11" width="10.8515625" style="2" customWidth="1"/>
    <col min="12" max="12" width="6.28125" style="2" customWidth="1"/>
    <col min="13" max="13" width="13.00390625" style="2" customWidth="1"/>
    <col min="14" max="19" width="9.140625" style="2" customWidth="1"/>
    <col min="20" max="20" width="49.00390625" style="2" customWidth="1"/>
    <col min="21" max="16384" width="9.140625" style="2" customWidth="1"/>
  </cols>
  <sheetData>
    <row r="1" spans="1:13" ht="15.75">
      <c r="A1" s="160" t="s">
        <v>134</v>
      </c>
      <c r="B1" s="160"/>
      <c r="C1" s="160"/>
      <c r="D1" s="160"/>
      <c r="E1" s="160"/>
      <c r="F1" s="160"/>
      <c r="G1" s="160"/>
      <c r="H1" s="160"/>
      <c r="I1" s="160"/>
      <c r="J1" s="160"/>
      <c r="K1" s="160"/>
      <c r="L1" s="160"/>
      <c r="M1" s="160"/>
    </row>
    <row r="2" spans="1:13" ht="15.75">
      <c r="A2" s="160" t="s">
        <v>120</v>
      </c>
      <c r="B2" s="160"/>
      <c r="C2" s="160"/>
      <c r="D2" s="160"/>
      <c r="E2" s="160"/>
      <c r="F2" s="160"/>
      <c r="G2" s="160"/>
      <c r="H2" s="160"/>
      <c r="I2" s="160"/>
      <c r="J2" s="160"/>
      <c r="K2" s="160"/>
      <c r="L2" s="160"/>
      <c r="M2" s="160"/>
    </row>
    <row r="3" spans="1:13" ht="15.75">
      <c r="A3" s="160" t="s">
        <v>121</v>
      </c>
      <c r="B3" s="160"/>
      <c r="C3" s="160"/>
      <c r="D3" s="160"/>
      <c r="E3" s="160"/>
      <c r="F3" s="160"/>
      <c r="G3" s="160"/>
      <c r="H3" s="160"/>
      <c r="I3" s="160"/>
      <c r="J3" s="160"/>
      <c r="K3" s="160"/>
      <c r="L3" s="160"/>
      <c r="M3" s="160"/>
    </row>
    <row r="4" spans="1:13" ht="15.75">
      <c r="A4" s="160" t="s">
        <v>122</v>
      </c>
      <c r="B4" s="160"/>
      <c r="C4" s="160"/>
      <c r="D4" s="160"/>
      <c r="E4" s="160"/>
      <c r="F4" s="160"/>
      <c r="G4" s="160"/>
      <c r="H4" s="160"/>
      <c r="I4" s="160"/>
      <c r="J4" s="160"/>
      <c r="K4" s="160"/>
      <c r="L4" s="160"/>
      <c r="M4" s="160"/>
    </row>
    <row r="5" spans="1:13" ht="11.25" customHeight="1">
      <c r="A5" s="50"/>
      <c r="B5" s="50"/>
      <c r="C5" s="50"/>
      <c r="D5" s="50"/>
      <c r="E5" s="50"/>
      <c r="F5" s="160"/>
      <c r="G5" s="160"/>
      <c r="H5" s="160"/>
      <c r="I5" s="160"/>
      <c r="J5" s="160"/>
      <c r="K5" s="160"/>
      <c r="L5" s="160"/>
      <c r="M5" s="160"/>
    </row>
    <row r="6" spans="1:13" ht="15.75">
      <c r="A6" s="161" t="s">
        <v>0</v>
      </c>
      <c r="B6" s="161"/>
      <c r="C6" s="161"/>
      <c r="D6" s="161"/>
      <c r="E6" s="161"/>
      <c r="F6" s="161"/>
      <c r="G6" s="161"/>
      <c r="H6" s="161"/>
      <c r="I6" s="161"/>
      <c r="J6" s="161"/>
      <c r="K6" s="161"/>
      <c r="L6" s="161"/>
      <c r="M6" s="161"/>
    </row>
    <row r="7" spans="1:13" ht="29.25" customHeight="1">
      <c r="A7" s="122" t="s">
        <v>1</v>
      </c>
      <c r="B7" s="122"/>
      <c r="C7" s="122"/>
      <c r="D7" s="122"/>
      <c r="E7" s="122"/>
      <c r="F7" s="122"/>
      <c r="G7" s="122"/>
      <c r="H7" s="122"/>
      <c r="I7" s="122"/>
      <c r="J7" s="122"/>
      <c r="K7" s="122"/>
      <c r="L7" s="122"/>
      <c r="M7" s="122"/>
    </row>
    <row r="8" ht="11.25" customHeight="1">
      <c r="A8" s="3"/>
    </row>
    <row r="9" spans="1:13" s="4" customFormat="1" ht="26.25" customHeight="1">
      <c r="A9" s="81" t="s">
        <v>67</v>
      </c>
      <c r="B9" s="139" t="s">
        <v>2</v>
      </c>
      <c r="C9" s="139" t="s">
        <v>3</v>
      </c>
      <c r="D9" s="139" t="s">
        <v>4</v>
      </c>
      <c r="E9" s="139"/>
      <c r="F9" s="139" t="s">
        <v>5</v>
      </c>
      <c r="G9" s="136" t="s">
        <v>6</v>
      </c>
      <c r="H9" s="137"/>
      <c r="I9" s="137"/>
      <c r="J9" s="137"/>
      <c r="K9" s="137"/>
      <c r="L9" s="138"/>
      <c r="M9" s="81" t="s">
        <v>141</v>
      </c>
    </row>
    <row r="10" spans="1:13" s="4" customFormat="1" ht="60">
      <c r="A10" s="135"/>
      <c r="B10" s="139"/>
      <c r="C10" s="139"/>
      <c r="D10" s="37" t="s">
        <v>7</v>
      </c>
      <c r="E10" s="37" t="s">
        <v>8</v>
      </c>
      <c r="F10" s="139"/>
      <c r="G10" s="37" t="s">
        <v>9</v>
      </c>
      <c r="H10" s="37" t="s">
        <v>10</v>
      </c>
      <c r="I10" s="37" t="s">
        <v>139</v>
      </c>
      <c r="J10" s="37" t="s">
        <v>11</v>
      </c>
      <c r="K10" s="37" t="s">
        <v>12</v>
      </c>
      <c r="L10" s="37" t="s">
        <v>140</v>
      </c>
      <c r="M10" s="135"/>
    </row>
    <row r="11" spans="1:13" s="4" customFormat="1" ht="12">
      <c r="A11" s="37">
        <v>1</v>
      </c>
      <c r="B11" s="37">
        <v>2</v>
      </c>
      <c r="C11" s="37">
        <v>3</v>
      </c>
      <c r="D11" s="37">
        <v>4</v>
      </c>
      <c r="E11" s="37">
        <v>5</v>
      </c>
      <c r="F11" s="37">
        <v>6</v>
      </c>
      <c r="G11" s="37">
        <v>7</v>
      </c>
      <c r="H11" s="37">
        <v>8</v>
      </c>
      <c r="I11" s="37">
        <v>9</v>
      </c>
      <c r="J11" s="37">
        <v>10</v>
      </c>
      <c r="K11" s="37">
        <v>11</v>
      </c>
      <c r="L11" s="37">
        <v>12</v>
      </c>
      <c r="M11" s="37">
        <v>13</v>
      </c>
    </row>
    <row r="12" spans="1:13" s="4" customFormat="1" ht="12" customHeight="1">
      <c r="A12" s="84"/>
      <c r="B12" s="96" t="s">
        <v>130</v>
      </c>
      <c r="C12" s="162" t="s">
        <v>13</v>
      </c>
      <c r="D12" s="85">
        <v>2017</v>
      </c>
      <c r="E12" s="85">
        <v>2023</v>
      </c>
      <c r="F12" s="44">
        <v>2017</v>
      </c>
      <c r="G12" s="5">
        <f aca="true" t="shared" si="0" ref="G12:G17">SUM(H12:K12)</f>
        <v>34359.1</v>
      </c>
      <c r="H12" s="5">
        <f>SUM(H139)</f>
        <v>8451.6</v>
      </c>
      <c r="I12" s="5"/>
      <c r="J12" s="5">
        <f>SUM(J139+J198)</f>
        <v>12133.4</v>
      </c>
      <c r="K12" s="5">
        <f>SUM(K130+K177+K198)</f>
        <v>13774.099999999999</v>
      </c>
      <c r="L12" s="58"/>
      <c r="M12" s="58"/>
    </row>
    <row r="13" spans="1:13" s="4" customFormat="1" ht="12" customHeight="1">
      <c r="A13" s="84"/>
      <c r="B13" s="96"/>
      <c r="C13" s="162"/>
      <c r="D13" s="85"/>
      <c r="E13" s="85"/>
      <c r="F13" s="44">
        <v>2018</v>
      </c>
      <c r="G13" s="6">
        <f t="shared" si="0"/>
        <v>9121.4</v>
      </c>
      <c r="H13" s="6"/>
      <c r="I13" s="6"/>
      <c r="J13" s="6"/>
      <c r="K13" s="6">
        <f>SUM(K131+K178)</f>
        <v>9121.4</v>
      </c>
      <c r="L13" s="60"/>
      <c r="M13" s="60"/>
    </row>
    <row r="14" spans="1:13" s="4" customFormat="1" ht="12" customHeight="1">
      <c r="A14" s="84"/>
      <c r="B14" s="96"/>
      <c r="C14" s="162"/>
      <c r="D14" s="85"/>
      <c r="E14" s="85"/>
      <c r="F14" s="44">
        <v>2019</v>
      </c>
      <c r="G14" s="6">
        <f t="shared" si="0"/>
        <v>6475.699999999999</v>
      </c>
      <c r="H14" s="6"/>
      <c r="I14" s="6"/>
      <c r="J14" s="6"/>
      <c r="K14" s="6">
        <f>SUM(K132+K179)</f>
        <v>6475.699999999999</v>
      </c>
      <c r="L14" s="60"/>
      <c r="M14" s="60"/>
    </row>
    <row r="15" spans="1:13" s="4" customFormat="1" ht="12" customHeight="1">
      <c r="A15" s="84"/>
      <c r="B15" s="96"/>
      <c r="C15" s="162"/>
      <c r="D15" s="85"/>
      <c r="E15" s="85"/>
      <c r="F15" s="44">
        <v>2020</v>
      </c>
      <c r="G15" s="6">
        <f t="shared" si="0"/>
        <v>4155.6</v>
      </c>
      <c r="H15" s="6"/>
      <c r="I15" s="6"/>
      <c r="J15" s="6"/>
      <c r="K15" s="6">
        <f>SUM(K133)</f>
        <v>4155.6</v>
      </c>
      <c r="L15" s="60"/>
      <c r="M15" s="60"/>
    </row>
    <row r="16" spans="1:13" s="4" customFormat="1" ht="12" customHeight="1">
      <c r="A16" s="90"/>
      <c r="B16" s="97"/>
      <c r="C16" s="163"/>
      <c r="D16" s="86"/>
      <c r="E16" s="86"/>
      <c r="F16" s="44">
        <v>2021</v>
      </c>
      <c r="G16" s="6">
        <f t="shared" si="0"/>
        <v>28094.3</v>
      </c>
      <c r="H16" s="6"/>
      <c r="I16" s="6"/>
      <c r="J16" s="6">
        <f>SUM(J134+J180)</f>
        <v>24611.6</v>
      </c>
      <c r="K16" s="6">
        <f>SUM(K134+K180)</f>
        <v>3482.7000000000003</v>
      </c>
      <c r="L16" s="60"/>
      <c r="M16" s="60"/>
    </row>
    <row r="17" spans="1:13" s="4" customFormat="1" ht="12" customHeight="1">
      <c r="A17" s="90"/>
      <c r="B17" s="97"/>
      <c r="C17" s="163"/>
      <c r="D17" s="86"/>
      <c r="E17" s="86"/>
      <c r="F17" s="44">
        <v>2022</v>
      </c>
      <c r="G17" s="6">
        <f t="shared" si="0"/>
        <v>6466.700000000001</v>
      </c>
      <c r="H17" s="6"/>
      <c r="I17" s="6"/>
      <c r="J17" s="6"/>
      <c r="K17" s="6">
        <f>SUM(K135+K181+K199)</f>
        <v>6466.700000000001</v>
      </c>
      <c r="L17" s="60"/>
      <c r="M17" s="60"/>
    </row>
    <row r="18" spans="1:13" s="4" customFormat="1" ht="12" customHeight="1">
      <c r="A18" s="90"/>
      <c r="B18" s="97"/>
      <c r="C18" s="163"/>
      <c r="D18" s="86"/>
      <c r="E18" s="86"/>
      <c r="F18" s="44">
        <v>2023</v>
      </c>
      <c r="G18" s="6">
        <f>K18</f>
        <v>6274</v>
      </c>
      <c r="H18" s="6"/>
      <c r="I18" s="6"/>
      <c r="J18" s="6"/>
      <c r="K18" s="6">
        <f>SUM(K136+K182+K200)</f>
        <v>6274</v>
      </c>
      <c r="L18" s="60"/>
      <c r="M18" s="60"/>
    </row>
    <row r="19" spans="1:13" s="4" customFormat="1" ht="12" customHeight="1">
      <c r="A19" s="90"/>
      <c r="B19" s="97"/>
      <c r="C19" s="163"/>
      <c r="D19" s="86"/>
      <c r="E19" s="86"/>
      <c r="F19" s="44" t="s">
        <v>146</v>
      </c>
      <c r="G19" s="7">
        <f>SUM(H19:K19)</f>
        <v>94946.79999999999</v>
      </c>
      <c r="H19" s="7">
        <f>SUM(H12:H17)</f>
        <v>8451.6</v>
      </c>
      <c r="I19" s="7"/>
      <c r="J19" s="7">
        <f>SUM(J12:J17)</f>
        <v>36745</v>
      </c>
      <c r="K19" s="7">
        <f>SUM(K12:K18)</f>
        <v>49750.2</v>
      </c>
      <c r="L19" s="29"/>
      <c r="M19" s="29"/>
    </row>
    <row r="20" spans="1:13" s="4" customFormat="1" ht="24.75" customHeight="1">
      <c r="A20" s="157" t="s">
        <v>15</v>
      </c>
      <c r="B20" s="158"/>
      <c r="C20" s="158"/>
      <c r="D20" s="158"/>
      <c r="E20" s="158"/>
      <c r="F20" s="158"/>
      <c r="G20" s="158"/>
      <c r="H20" s="158"/>
      <c r="I20" s="158"/>
      <c r="J20" s="158"/>
      <c r="K20" s="158"/>
      <c r="L20" s="158"/>
      <c r="M20" s="159"/>
    </row>
    <row r="21" spans="1:13" s="4" customFormat="1" ht="12" customHeight="1">
      <c r="A21" s="148" t="s">
        <v>63</v>
      </c>
      <c r="B21" s="149"/>
      <c r="C21" s="149"/>
      <c r="D21" s="149"/>
      <c r="E21" s="150"/>
      <c r="F21" s="10">
        <v>2017</v>
      </c>
      <c r="G21" s="11">
        <f aca="true" t="shared" si="1" ref="G21:G31">SUM(H21:K21)</f>
        <v>6173.4</v>
      </c>
      <c r="H21" s="11"/>
      <c r="I21" s="11"/>
      <c r="J21" s="11"/>
      <c r="K21" s="6">
        <f>SUM(K28+K42+K126)</f>
        <v>6173.4</v>
      </c>
      <c r="L21" s="58"/>
      <c r="M21" s="81" t="s">
        <v>132</v>
      </c>
    </row>
    <row r="22" spans="1:13" s="4" customFormat="1" ht="12" customHeight="1">
      <c r="A22" s="148"/>
      <c r="B22" s="149"/>
      <c r="C22" s="149"/>
      <c r="D22" s="149"/>
      <c r="E22" s="150"/>
      <c r="F22" s="10">
        <v>2018</v>
      </c>
      <c r="G22" s="11">
        <f t="shared" si="1"/>
        <v>8096.9</v>
      </c>
      <c r="H22" s="11"/>
      <c r="I22" s="11"/>
      <c r="J22" s="11"/>
      <c r="K22" s="6">
        <f>SUM(K29+K43)</f>
        <v>8096.9</v>
      </c>
      <c r="L22" s="60"/>
      <c r="M22" s="82"/>
    </row>
    <row r="23" spans="1:13" s="4" customFormat="1" ht="12" customHeight="1">
      <c r="A23" s="148"/>
      <c r="B23" s="149"/>
      <c r="C23" s="149"/>
      <c r="D23" s="149"/>
      <c r="E23" s="150"/>
      <c r="F23" s="10">
        <v>2019</v>
      </c>
      <c r="G23" s="11">
        <f t="shared" si="1"/>
        <v>6376.699999999999</v>
      </c>
      <c r="H23" s="11"/>
      <c r="I23" s="11"/>
      <c r="J23" s="11"/>
      <c r="K23" s="6">
        <f>SUM(K30+K44+K127)</f>
        <v>6376.699999999999</v>
      </c>
      <c r="L23" s="60"/>
      <c r="M23" s="82"/>
    </row>
    <row r="24" spans="1:13" s="4" customFormat="1" ht="12" customHeight="1">
      <c r="A24" s="148"/>
      <c r="B24" s="149"/>
      <c r="C24" s="149"/>
      <c r="D24" s="149"/>
      <c r="E24" s="150"/>
      <c r="F24" s="10">
        <v>2020</v>
      </c>
      <c r="G24" s="11">
        <f t="shared" si="1"/>
        <v>4155.6</v>
      </c>
      <c r="H24" s="11"/>
      <c r="I24" s="11"/>
      <c r="J24" s="11"/>
      <c r="K24" s="6">
        <f>SUM(K31+K45)</f>
        <v>4155.6</v>
      </c>
      <c r="L24" s="60"/>
      <c r="M24" s="82"/>
    </row>
    <row r="25" spans="1:13" s="4" customFormat="1" ht="12" customHeight="1">
      <c r="A25" s="148"/>
      <c r="B25" s="149"/>
      <c r="C25" s="149"/>
      <c r="D25" s="149"/>
      <c r="E25" s="150"/>
      <c r="F25" s="10">
        <v>2021</v>
      </c>
      <c r="G25" s="11">
        <f>SUM(H25:K25)</f>
        <v>3234.1000000000004</v>
      </c>
      <c r="H25" s="11"/>
      <c r="I25" s="11"/>
      <c r="J25" s="11"/>
      <c r="K25" s="6">
        <f>SUM(K32+K46)</f>
        <v>3234.1000000000004</v>
      </c>
      <c r="L25" s="60"/>
      <c r="M25" s="82"/>
    </row>
    <row r="26" spans="1:13" s="4" customFormat="1" ht="12" customHeight="1">
      <c r="A26" s="148"/>
      <c r="B26" s="149"/>
      <c r="C26" s="149"/>
      <c r="D26" s="149"/>
      <c r="E26" s="150"/>
      <c r="F26" s="10">
        <v>2022</v>
      </c>
      <c r="G26" s="11">
        <f>SUM(H26:K26)</f>
        <v>6166.700000000001</v>
      </c>
      <c r="H26" s="11"/>
      <c r="I26" s="11"/>
      <c r="J26" s="11"/>
      <c r="K26" s="6">
        <f>SUM(K33+K47)</f>
        <v>6166.700000000001</v>
      </c>
      <c r="L26" s="60"/>
      <c r="M26" s="82"/>
    </row>
    <row r="27" spans="1:13" s="4" customFormat="1" ht="12" customHeight="1">
      <c r="A27" s="151"/>
      <c r="B27" s="152"/>
      <c r="C27" s="152"/>
      <c r="D27" s="152"/>
      <c r="E27" s="153"/>
      <c r="F27" s="55">
        <v>2023</v>
      </c>
      <c r="G27" s="56">
        <f>SUM(H27:K27)</f>
        <v>5974</v>
      </c>
      <c r="H27" s="56"/>
      <c r="I27" s="56"/>
      <c r="J27" s="56"/>
      <c r="K27" s="7">
        <f>SUM(K34+K48)</f>
        <v>5974</v>
      </c>
      <c r="L27" s="29"/>
      <c r="M27" s="82"/>
    </row>
    <row r="28" spans="1:13" s="4" customFormat="1" ht="12" customHeight="1">
      <c r="A28" s="142" t="s">
        <v>64</v>
      </c>
      <c r="B28" s="143"/>
      <c r="C28" s="143"/>
      <c r="D28" s="143"/>
      <c r="E28" s="154"/>
      <c r="F28" s="42">
        <v>2017</v>
      </c>
      <c r="G28" s="12">
        <f t="shared" si="1"/>
        <v>2329</v>
      </c>
      <c r="H28" s="13"/>
      <c r="I28" s="13"/>
      <c r="J28" s="13"/>
      <c r="K28" s="12">
        <f aca="true" t="shared" si="2" ref="K28:K34">SUM(K35)</f>
        <v>2329</v>
      </c>
      <c r="L28" s="58"/>
      <c r="M28" s="82"/>
    </row>
    <row r="29" spans="1:13" s="4" customFormat="1" ht="12" customHeight="1">
      <c r="A29" s="144"/>
      <c r="B29" s="145"/>
      <c r="C29" s="145"/>
      <c r="D29" s="145"/>
      <c r="E29" s="155"/>
      <c r="F29" s="14">
        <v>2018</v>
      </c>
      <c r="G29" s="1">
        <f t="shared" si="1"/>
        <v>3404</v>
      </c>
      <c r="H29" s="15"/>
      <c r="I29" s="15"/>
      <c r="J29" s="15"/>
      <c r="K29" s="1">
        <f t="shared" si="2"/>
        <v>3404</v>
      </c>
      <c r="L29" s="60"/>
      <c r="M29" s="82"/>
    </row>
    <row r="30" spans="1:13" s="4" customFormat="1" ht="12" customHeight="1">
      <c r="A30" s="144"/>
      <c r="B30" s="145"/>
      <c r="C30" s="145"/>
      <c r="D30" s="145"/>
      <c r="E30" s="155"/>
      <c r="F30" s="14">
        <v>2019</v>
      </c>
      <c r="G30" s="1">
        <f t="shared" si="1"/>
        <v>3558.1000000000004</v>
      </c>
      <c r="H30" s="15"/>
      <c r="I30" s="15"/>
      <c r="J30" s="15"/>
      <c r="K30" s="1">
        <f t="shared" si="2"/>
        <v>3558.1000000000004</v>
      </c>
      <c r="L30" s="60"/>
      <c r="M30" s="82"/>
    </row>
    <row r="31" spans="1:13" s="4" customFormat="1" ht="12" customHeight="1">
      <c r="A31" s="144"/>
      <c r="B31" s="145"/>
      <c r="C31" s="145"/>
      <c r="D31" s="145"/>
      <c r="E31" s="155"/>
      <c r="F31" s="14">
        <v>2020</v>
      </c>
      <c r="G31" s="1">
        <f t="shared" si="1"/>
        <v>3970.3</v>
      </c>
      <c r="H31" s="15"/>
      <c r="I31" s="15"/>
      <c r="J31" s="15"/>
      <c r="K31" s="1">
        <f t="shared" si="2"/>
        <v>3970.3</v>
      </c>
      <c r="L31" s="60"/>
      <c r="M31" s="82"/>
    </row>
    <row r="32" spans="1:13" s="4" customFormat="1" ht="12" customHeight="1">
      <c r="A32" s="144"/>
      <c r="B32" s="145"/>
      <c r="C32" s="145"/>
      <c r="D32" s="145"/>
      <c r="E32" s="155"/>
      <c r="F32" s="14">
        <v>2021</v>
      </c>
      <c r="G32" s="1">
        <f>SUM(H32:K32)</f>
        <v>3215.8</v>
      </c>
      <c r="H32" s="15"/>
      <c r="I32" s="15"/>
      <c r="J32" s="15"/>
      <c r="K32" s="1">
        <f t="shared" si="2"/>
        <v>3215.8</v>
      </c>
      <c r="L32" s="60"/>
      <c r="M32" s="82"/>
    </row>
    <row r="33" spans="1:13" s="4" customFormat="1" ht="12" customHeight="1">
      <c r="A33" s="144"/>
      <c r="B33" s="145"/>
      <c r="C33" s="145"/>
      <c r="D33" s="145"/>
      <c r="E33" s="155"/>
      <c r="F33" s="14">
        <v>2022</v>
      </c>
      <c r="G33" s="1">
        <f>K33</f>
        <v>3772.3</v>
      </c>
      <c r="H33" s="15"/>
      <c r="I33" s="15"/>
      <c r="J33" s="15"/>
      <c r="K33" s="1">
        <f t="shared" si="2"/>
        <v>3772.3</v>
      </c>
      <c r="L33" s="60"/>
      <c r="M33" s="82"/>
    </row>
    <row r="34" spans="1:13" s="4" customFormat="1" ht="12" customHeight="1">
      <c r="A34" s="146"/>
      <c r="B34" s="147"/>
      <c r="C34" s="147"/>
      <c r="D34" s="147"/>
      <c r="E34" s="156"/>
      <c r="F34" s="43">
        <v>2023</v>
      </c>
      <c r="G34" s="16">
        <f>SUM(H34:K34)</f>
        <v>3772.3</v>
      </c>
      <c r="H34" s="17"/>
      <c r="I34" s="17"/>
      <c r="J34" s="17"/>
      <c r="K34" s="16">
        <f t="shared" si="2"/>
        <v>3772.3</v>
      </c>
      <c r="L34" s="29"/>
      <c r="M34" s="82"/>
    </row>
    <row r="35" spans="1:13" s="4" customFormat="1" ht="12" customHeight="1">
      <c r="A35" s="83" t="s">
        <v>34</v>
      </c>
      <c r="B35" s="98" t="s">
        <v>16</v>
      </c>
      <c r="C35" s="100" t="s">
        <v>13</v>
      </c>
      <c r="D35" s="84">
        <v>2017</v>
      </c>
      <c r="E35" s="84">
        <v>2023</v>
      </c>
      <c r="F35" s="42">
        <v>2017</v>
      </c>
      <c r="G35" s="12">
        <f aca="true" t="shared" si="3" ref="G35:G45">SUM(H35:K35)</f>
        <v>2329</v>
      </c>
      <c r="H35" s="13"/>
      <c r="I35" s="13"/>
      <c r="J35" s="13"/>
      <c r="K35" s="12">
        <f>2306+23</f>
        <v>2329</v>
      </c>
      <c r="L35" s="58"/>
      <c r="M35" s="82"/>
    </row>
    <row r="36" spans="1:13" s="4" customFormat="1" ht="12" customHeight="1">
      <c r="A36" s="83"/>
      <c r="B36" s="98"/>
      <c r="C36" s="100"/>
      <c r="D36" s="84"/>
      <c r="E36" s="84"/>
      <c r="F36" s="14">
        <v>2018</v>
      </c>
      <c r="G36" s="1">
        <f t="shared" si="3"/>
        <v>3404</v>
      </c>
      <c r="H36" s="15"/>
      <c r="I36" s="15"/>
      <c r="J36" s="15"/>
      <c r="K36" s="1">
        <f>2345+560+482+17</f>
        <v>3404</v>
      </c>
      <c r="L36" s="60"/>
      <c r="M36" s="82"/>
    </row>
    <row r="37" spans="1:13" s="4" customFormat="1" ht="12" customHeight="1">
      <c r="A37" s="83"/>
      <c r="B37" s="98"/>
      <c r="C37" s="100"/>
      <c r="D37" s="84"/>
      <c r="E37" s="84"/>
      <c r="F37" s="14">
        <v>2019</v>
      </c>
      <c r="G37" s="1">
        <f t="shared" si="3"/>
        <v>3558.1000000000004</v>
      </c>
      <c r="H37" s="15"/>
      <c r="I37" s="15"/>
      <c r="J37" s="15"/>
      <c r="K37" s="1">
        <f>2746.3+811.8</f>
        <v>3558.1000000000004</v>
      </c>
      <c r="L37" s="60"/>
      <c r="M37" s="82"/>
    </row>
    <row r="38" spans="1:13" s="4" customFormat="1" ht="12" customHeight="1">
      <c r="A38" s="83"/>
      <c r="B38" s="98"/>
      <c r="C38" s="100"/>
      <c r="D38" s="84"/>
      <c r="E38" s="84"/>
      <c r="F38" s="14">
        <v>2020</v>
      </c>
      <c r="G38" s="1">
        <f>SUM(H38:K38)</f>
        <v>3970.3</v>
      </c>
      <c r="H38" s="15"/>
      <c r="I38" s="15"/>
      <c r="J38" s="15"/>
      <c r="K38" s="1">
        <f>2746.3+811.8+1360-1360+412.2</f>
        <v>3970.3</v>
      </c>
      <c r="L38" s="60"/>
      <c r="M38" s="82"/>
    </row>
    <row r="39" spans="1:13" s="4" customFormat="1" ht="12" customHeight="1">
      <c r="A39" s="83"/>
      <c r="B39" s="98"/>
      <c r="C39" s="100"/>
      <c r="D39" s="84"/>
      <c r="E39" s="84"/>
      <c r="F39" s="14">
        <v>2021</v>
      </c>
      <c r="G39" s="1">
        <f>SUM(H39:K39)</f>
        <v>3215.8</v>
      </c>
      <c r="H39" s="15"/>
      <c r="I39" s="15"/>
      <c r="J39" s="15"/>
      <c r="K39" s="1">
        <f>3782.3-556.5-10</f>
        <v>3215.8</v>
      </c>
      <c r="L39" s="60"/>
      <c r="M39" s="82"/>
    </row>
    <row r="40" spans="1:13" s="4" customFormat="1" ht="12" customHeight="1">
      <c r="A40" s="83"/>
      <c r="B40" s="98"/>
      <c r="C40" s="100"/>
      <c r="D40" s="84"/>
      <c r="E40" s="84"/>
      <c r="F40" s="14">
        <v>2022</v>
      </c>
      <c r="G40" s="1">
        <f>SUM(H40:K40)</f>
        <v>3772.3</v>
      </c>
      <c r="H40" s="15"/>
      <c r="I40" s="15"/>
      <c r="J40" s="15"/>
      <c r="K40" s="1">
        <f>3782.3-10</f>
        <v>3772.3</v>
      </c>
      <c r="L40" s="60"/>
      <c r="M40" s="82"/>
    </row>
    <row r="41" spans="1:13" s="4" customFormat="1" ht="12" customHeight="1">
      <c r="A41" s="83"/>
      <c r="B41" s="98"/>
      <c r="C41" s="100"/>
      <c r="D41" s="84"/>
      <c r="E41" s="84"/>
      <c r="F41" s="43">
        <v>2023</v>
      </c>
      <c r="G41" s="16">
        <f>SUM(H41:K41)</f>
        <v>3772.3</v>
      </c>
      <c r="H41" s="17"/>
      <c r="I41" s="17"/>
      <c r="J41" s="17"/>
      <c r="K41" s="16">
        <f>SUM(K40)</f>
        <v>3772.3</v>
      </c>
      <c r="L41" s="29"/>
      <c r="M41" s="82"/>
    </row>
    <row r="42" spans="1:13" s="4" customFormat="1" ht="12" customHeight="1">
      <c r="A42" s="142" t="s">
        <v>142</v>
      </c>
      <c r="B42" s="143"/>
      <c r="C42" s="143"/>
      <c r="D42" s="143"/>
      <c r="E42" s="143"/>
      <c r="F42" s="42">
        <v>2017</v>
      </c>
      <c r="G42" s="12">
        <f t="shared" si="3"/>
        <v>3335.6999999999994</v>
      </c>
      <c r="H42" s="13"/>
      <c r="I42" s="13"/>
      <c r="J42" s="13"/>
      <c r="K42" s="12">
        <f>SUM(K49+K53+K54+K55+K56+K57+K58+K59+K60+K61+K62+K63+K92+K101+K106+K112+K124)</f>
        <v>3335.6999999999994</v>
      </c>
      <c r="L42" s="58"/>
      <c r="M42" s="82"/>
    </row>
    <row r="43" spans="1:13" s="4" customFormat="1" ht="12" customHeight="1">
      <c r="A43" s="144"/>
      <c r="B43" s="145"/>
      <c r="C43" s="145"/>
      <c r="D43" s="145"/>
      <c r="E43" s="145"/>
      <c r="F43" s="14">
        <v>2018</v>
      </c>
      <c r="G43" s="1">
        <f t="shared" si="3"/>
        <v>4692.9</v>
      </c>
      <c r="H43" s="15"/>
      <c r="I43" s="15"/>
      <c r="J43" s="15"/>
      <c r="K43" s="1">
        <f>SUM(K64+K65+K66+K67+K70+K68+K69+K71+K72+K73+K74+K75+K93+K102+K107+K113+K119+K121)</f>
        <v>4692.9</v>
      </c>
      <c r="L43" s="60"/>
      <c r="M43" s="82"/>
    </row>
    <row r="44" spans="1:13" s="4" customFormat="1" ht="12" customHeight="1">
      <c r="A44" s="144"/>
      <c r="B44" s="145"/>
      <c r="C44" s="145"/>
      <c r="D44" s="145"/>
      <c r="E44" s="145"/>
      <c r="F44" s="14">
        <v>2019</v>
      </c>
      <c r="G44" s="1">
        <f t="shared" si="3"/>
        <v>2818.599999999999</v>
      </c>
      <c r="H44" s="15"/>
      <c r="I44" s="15"/>
      <c r="J44" s="15"/>
      <c r="K44" s="1">
        <f>SUM(K76+K77+K78+K79+K80+K94+K108+K114+K122)</f>
        <v>2818.599999999999</v>
      </c>
      <c r="L44" s="60"/>
      <c r="M44" s="82"/>
    </row>
    <row r="45" spans="1:13" s="4" customFormat="1" ht="12" customHeight="1">
      <c r="A45" s="144"/>
      <c r="B45" s="145"/>
      <c r="C45" s="145"/>
      <c r="D45" s="145"/>
      <c r="E45" s="145"/>
      <c r="F45" s="14">
        <v>2020</v>
      </c>
      <c r="G45" s="1">
        <f t="shared" si="3"/>
        <v>185.3</v>
      </c>
      <c r="H45" s="15"/>
      <c r="I45" s="15"/>
      <c r="J45" s="15"/>
      <c r="K45" s="1">
        <f>SUM(K81+K95+K109+K115)</f>
        <v>185.3</v>
      </c>
      <c r="L45" s="60"/>
      <c r="M45" s="82"/>
    </row>
    <row r="46" spans="1:13" s="4" customFormat="1" ht="12" customHeight="1">
      <c r="A46" s="144"/>
      <c r="B46" s="145"/>
      <c r="C46" s="145"/>
      <c r="D46" s="145"/>
      <c r="E46" s="145"/>
      <c r="F46" s="14">
        <v>2021</v>
      </c>
      <c r="G46" s="1">
        <f aca="true" t="shared" si="4" ref="G46:G53">SUM(H46:K46)</f>
        <v>18.3</v>
      </c>
      <c r="H46" s="15"/>
      <c r="I46" s="15"/>
      <c r="J46" s="15"/>
      <c r="K46" s="1">
        <f>SUM(K116)</f>
        <v>18.3</v>
      </c>
      <c r="L46" s="60"/>
      <c r="M46" s="82"/>
    </row>
    <row r="47" spans="1:13" s="4" customFormat="1" ht="12" customHeight="1">
      <c r="A47" s="144"/>
      <c r="B47" s="145"/>
      <c r="C47" s="145"/>
      <c r="D47" s="145"/>
      <c r="E47" s="145"/>
      <c r="F47" s="14">
        <v>2022</v>
      </c>
      <c r="G47" s="1">
        <f>K47</f>
        <v>2394.4</v>
      </c>
      <c r="H47" s="15"/>
      <c r="I47" s="15"/>
      <c r="J47" s="15"/>
      <c r="K47" s="1">
        <f>SUM(K50+K82+K85+K88+K96+K98+K110+K117)</f>
        <v>2394.4</v>
      </c>
      <c r="L47" s="60"/>
      <c r="M47" s="82"/>
    </row>
    <row r="48" spans="1:13" s="4" customFormat="1" ht="12" customHeight="1">
      <c r="A48" s="146"/>
      <c r="B48" s="147"/>
      <c r="C48" s="147"/>
      <c r="D48" s="147"/>
      <c r="E48" s="147"/>
      <c r="F48" s="43">
        <v>2023</v>
      </c>
      <c r="G48" s="16">
        <f t="shared" si="4"/>
        <v>2201.7</v>
      </c>
      <c r="H48" s="17"/>
      <c r="I48" s="17"/>
      <c r="J48" s="17"/>
      <c r="K48" s="1">
        <f>SUM(K51+K83+K86+K89+K97+K99+K111+K118)</f>
        <v>2201.7</v>
      </c>
      <c r="L48" s="29"/>
      <c r="M48" s="82"/>
    </row>
    <row r="49" spans="1:13" s="4" customFormat="1" ht="12" customHeight="1">
      <c r="A49" s="83" t="s">
        <v>35</v>
      </c>
      <c r="B49" s="98" t="s">
        <v>17</v>
      </c>
      <c r="C49" s="100" t="s">
        <v>18</v>
      </c>
      <c r="D49" s="84">
        <v>2017</v>
      </c>
      <c r="E49" s="84">
        <v>2023</v>
      </c>
      <c r="F49" s="42">
        <v>2017</v>
      </c>
      <c r="G49" s="12">
        <f t="shared" si="4"/>
        <v>379.4</v>
      </c>
      <c r="H49" s="13"/>
      <c r="I49" s="13"/>
      <c r="J49" s="13"/>
      <c r="K49" s="12">
        <v>379.4</v>
      </c>
      <c r="L49" s="58"/>
      <c r="M49" s="82"/>
    </row>
    <row r="50" spans="1:13" s="4" customFormat="1" ht="12" customHeight="1">
      <c r="A50" s="83"/>
      <c r="B50" s="98"/>
      <c r="C50" s="100"/>
      <c r="D50" s="84"/>
      <c r="E50" s="84"/>
      <c r="F50" s="14">
        <v>2022</v>
      </c>
      <c r="G50" s="1">
        <f>SUM(H50:K50)</f>
        <v>379.4</v>
      </c>
      <c r="H50" s="15"/>
      <c r="I50" s="15"/>
      <c r="J50" s="15"/>
      <c r="K50" s="1">
        <v>379.4</v>
      </c>
      <c r="L50" s="60"/>
      <c r="M50" s="82"/>
    </row>
    <row r="51" spans="1:13" s="4" customFormat="1" ht="12" customHeight="1">
      <c r="A51" s="83"/>
      <c r="B51" s="98"/>
      <c r="C51" s="100"/>
      <c r="D51" s="84"/>
      <c r="E51" s="84"/>
      <c r="F51" s="14">
        <v>2023</v>
      </c>
      <c r="G51" s="1">
        <f>SUM(H51:K51)</f>
        <v>379.4</v>
      </c>
      <c r="H51" s="15"/>
      <c r="I51" s="15"/>
      <c r="J51" s="15"/>
      <c r="K51" s="1">
        <v>379.4</v>
      </c>
      <c r="L51" s="60"/>
      <c r="M51" s="82"/>
    </row>
    <row r="52" spans="1:13" s="4" customFormat="1" ht="3.75" customHeight="1">
      <c r="A52" s="83"/>
      <c r="B52" s="98"/>
      <c r="C52" s="100"/>
      <c r="D52" s="84"/>
      <c r="E52" s="84"/>
      <c r="F52" s="43"/>
      <c r="G52" s="16"/>
      <c r="H52" s="17"/>
      <c r="I52" s="17"/>
      <c r="J52" s="17"/>
      <c r="K52" s="16"/>
      <c r="L52" s="29"/>
      <c r="M52" s="82"/>
    </row>
    <row r="53" spans="1:13" s="4" customFormat="1" ht="36">
      <c r="A53" s="32" t="s">
        <v>36</v>
      </c>
      <c r="B53" s="33" t="s">
        <v>69</v>
      </c>
      <c r="C53" s="33" t="s">
        <v>18</v>
      </c>
      <c r="D53" s="34">
        <v>2017</v>
      </c>
      <c r="E53" s="34">
        <v>2017</v>
      </c>
      <c r="F53" s="34">
        <v>2017</v>
      </c>
      <c r="G53" s="18">
        <f t="shared" si="4"/>
        <v>435.5</v>
      </c>
      <c r="H53" s="18"/>
      <c r="I53" s="18"/>
      <c r="J53" s="18"/>
      <c r="K53" s="18">
        <v>435.5</v>
      </c>
      <c r="L53" s="59"/>
      <c r="M53" s="82"/>
    </row>
    <row r="54" spans="1:13" s="4" customFormat="1" ht="36" customHeight="1">
      <c r="A54" s="32" t="s">
        <v>37</v>
      </c>
      <c r="B54" s="33" t="s">
        <v>70</v>
      </c>
      <c r="C54" s="33" t="s">
        <v>18</v>
      </c>
      <c r="D54" s="34">
        <v>2017</v>
      </c>
      <c r="E54" s="34">
        <v>2017</v>
      </c>
      <c r="F54" s="34">
        <v>2017</v>
      </c>
      <c r="G54" s="18">
        <f aca="true" t="shared" si="5" ref="G54:G60">SUM(H54:K54)</f>
        <v>277</v>
      </c>
      <c r="H54" s="18"/>
      <c r="I54" s="18"/>
      <c r="J54" s="18"/>
      <c r="K54" s="18">
        <v>277</v>
      </c>
      <c r="L54" s="59"/>
      <c r="M54" s="81" t="s">
        <v>147</v>
      </c>
    </row>
    <row r="55" spans="1:13" s="4" customFormat="1" ht="36">
      <c r="A55" s="32" t="s">
        <v>38</v>
      </c>
      <c r="B55" s="33" t="s">
        <v>71</v>
      </c>
      <c r="C55" s="33" t="s">
        <v>18</v>
      </c>
      <c r="D55" s="34">
        <v>2017</v>
      </c>
      <c r="E55" s="34">
        <v>2017</v>
      </c>
      <c r="F55" s="34">
        <v>2017</v>
      </c>
      <c r="G55" s="18">
        <f t="shared" si="5"/>
        <v>248.8</v>
      </c>
      <c r="H55" s="18"/>
      <c r="I55" s="18"/>
      <c r="J55" s="18"/>
      <c r="K55" s="18">
        <v>248.8</v>
      </c>
      <c r="L55" s="59"/>
      <c r="M55" s="82"/>
    </row>
    <row r="56" spans="1:13" s="4" customFormat="1" ht="36">
      <c r="A56" s="32" t="s">
        <v>39</v>
      </c>
      <c r="B56" s="33" t="s">
        <v>72</v>
      </c>
      <c r="C56" s="33" t="s">
        <v>18</v>
      </c>
      <c r="D56" s="34">
        <v>2017</v>
      </c>
      <c r="E56" s="34">
        <v>2017</v>
      </c>
      <c r="F56" s="34">
        <v>2017</v>
      </c>
      <c r="G56" s="18">
        <f t="shared" si="5"/>
        <v>51.8</v>
      </c>
      <c r="H56" s="18"/>
      <c r="I56" s="18"/>
      <c r="J56" s="18"/>
      <c r="K56" s="18">
        <v>51.8</v>
      </c>
      <c r="L56" s="59"/>
      <c r="M56" s="82"/>
    </row>
    <row r="57" spans="1:13" s="4" customFormat="1" ht="36">
      <c r="A57" s="32" t="s">
        <v>40</v>
      </c>
      <c r="B57" s="33" t="s">
        <v>73</v>
      </c>
      <c r="C57" s="33" t="s">
        <v>19</v>
      </c>
      <c r="D57" s="34">
        <v>2017</v>
      </c>
      <c r="E57" s="34">
        <v>2017</v>
      </c>
      <c r="F57" s="34">
        <v>2017</v>
      </c>
      <c r="G57" s="18">
        <f t="shared" si="5"/>
        <v>99.1</v>
      </c>
      <c r="H57" s="18"/>
      <c r="I57" s="18"/>
      <c r="J57" s="18"/>
      <c r="K57" s="18">
        <v>99.1</v>
      </c>
      <c r="L57" s="59"/>
      <c r="M57" s="82"/>
    </row>
    <row r="58" spans="1:13" s="4" customFormat="1" ht="36" customHeight="1">
      <c r="A58" s="32" t="s">
        <v>41</v>
      </c>
      <c r="B58" s="33" t="s">
        <v>44</v>
      </c>
      <c r="C58" s="33" t="s">
        <v>18</v>
      </c>
      <c r="D58" s="34">
        <v>2017</v>
      </c>
      <c r="E58" s="34">
        <v>2017</v>
      </c>
      <c r="F58" s="34">
        <v>2017</v>
      </c>
      <c r="G58" s="18">
        <f t="shared" si="5"/>
        <v>298.1</v>
      </c>
      <c r="H58" s="18"/>
      <c r="I58" s="18"/>
      <c r="J58" s="18"/>
      <c r="K58" s="18">
        <v>298.1</v>
      </c>
      <c r="L58" s="59"/>
      <c r="M58" s="82"/>
    </row>
    <row r="59" spans="1:13" s="4" customFormat="1" ht="36">
      <c r="A59" s="32" t="s">
        <v>42</v>
      </c>
      <c r="B59" s="33" t="s">
        <v>20</v>
      </c>
      <c r="C59" s="33" t="s">
        <v>18</v>
      </c>
      <c r="D59" s="34">
        <v>2017</v>
      </c>
      <c r="E59" s="34">
        <v>2017</v>
      </c>
      <c r="F59" s="34">
        <v>2017</v>
      </c>
      <c r="G59" s="18">
        <f t="shared" si="5"/>
        <v>369.2</v>
      </c>
      <c r="H59" s="18"/>
      <c r="I59" s="18"/>
      <c r="J59" s="18"/>
      <c r="K59" s="18">
        <v>369.2</v>
      </c>
      <c r="L59" s="59"/>
      <c r="M59" s="82"/>
    </row>
    <row r="60" spans="1:13" s="4" customFormat="1" ht="98.25" customHeight="1">
      <c r="A60" s="32" t="s">
        <v>43</v>
      </c>
      <c r="B60" s="33" t="s">
        <v>74</v>
      </c>
      <c r="C60" s="33" t="s">
        <v>13</v>
      </c>
      <c r="D60" s="34">
        <v>2017</v>
      </c>
      <c r="E60" s="34">
        <v>2017</v>
      </c>
      <c r="F60" s="34">
        <v>2017</v>
      </c>
      <c r="G60" s="18">
        <f t="shared" si="5"/>
        <v>320.4</v>
      </c>
      <c r="H60" s="18"/>
      <c r="I60" s="18"/>
      <c r="J60" s="18"/>
      <c r="K60" s="18">
        <v>320.4</v>
      </c>
      <c r="L60" s="59"/>
      <c r="M60" s="82"/>
    </row>
    <row r="61" spans="1:13" s="4" customFormat="1" ht="38.25" customHeight="1">
      <c r="A61" s="32" t="s">
        <v>45</v>
      </c>
      <c r="B61" s="33" t="s">
        <v>75</v>
      </c>
      <c r="C61" s="33" t="s">
        <v>18</v>
      </c>
      <c r="D61" s="34">
        <v>2017</v>
      </c>
      <c r="E61" s="34">
        <v>2017</v>
      </c>
      <c r="F61" s="34">
        <v>2017</v>
      </c>
      <c r="G61" s="18">
        <f aca="true" t="shared" si="6" ref="G61:G74">SUM(H61:K61)</f>
        <v>145.1</v>
      </c>
      <c r="H61" s="18"/>
      <c r="I61" s="18"/>
      <c r="J61" s="18" t="s">
        <v>14</v>
      </c>
      <c r="K61" s="18">
        <v>145.1</v>
      </c>
      <c r="L61" s="59"/>
      <c r="M61" s="82"/>
    </row>
    <row r="62" spans="1:13" s="4" customFormat="1" ht="48.75" customHeight="1">
      <c r="A62" s="32" t="s">
        <v>46</v>
      </c>
      <c r="B62" s="33" t="s">
        <v>77</v>
      </c>
      <c r="C62" s="33" t="s">
        <v>18</v>
      </c>
      <c r="D62" s="34">
        <v>2017</v>
      </c>
      <c r="E62" s="34">
        <v>2017</v>
      </c>
      <c r="F62" s="34">
        <v>2017</v>
      </c>
      <c r="G62" s="18">
        <f t="shared" si="6"/>
        <v>119.5</v>
      </c>
      <c r="H62" s="18"/>
      <c r="I62" s="18"/>
      <c r="J62" s="18"/>
      <c r="K62" s="18">
        <v>119.5</v>
      </c>
      <c r="L62" s="59"/>
      <c r="M62" s="135"/>
    </row>
    <row r="63" spans="1:13" s="4" customFormat="1" ht="42.75" customHeight="1">
      <c r="A63" s="32" t="s">
        <v>47</v>
      </c>
      <c r="B63" s="33" t="s">
        <v>76</v>
      </c>
      <c r="C63" s="33" t="s">
        <v>18</v>
      </c>
      <c r="D63" s="34">
        <v>2017</v>
      </c>
      <c r="E63" s="34">
        <v>2017</v>
      </c>
      <c r="F63" s="34">
        <v>2017</v>
      </c>
      <c r="G63" s="18">
        <f t="shared" si="6"/>
        <v>319</v>
      </c>
      <c r="H63" s="18"/>
      <c r="I63" s="18"/>
      <c r="J63" s="18"/>
      <c r="K63" s="18">
        <v>319</v>
      </c>
      <c r="L63" s="59"/>
      <c r="M63" s="81" t="s">
        <v>132</v>
      </c>
    </row>
    <row r="64" spans="1:20" s="4" customFormat="1" ht="50.25" customHeight="1">
      <c r="A64" s="32" t="s">
        <v>48</v>
      </c>
      <c r="B64" s="33" t="s">
        <v>85</v>
      </c>
      <c r="C64" s="33" t="s">
        <v>13</v>
      </c>
      <c r="D64" s="34">
        <v>2018</v>
      </c>
      <c r="E64" s="34">
        <v>2018</v>
      </c>
      <c r="F64" s="35">
        <v>2018</v>
      </c>
      <c r="G64" s="18">
        <f t="shared" si="6"/>
        <v>900.5</v>
      </c>
      <c r="H64" s="18"/>
      <c r="I64" s="18"/>
      <c r="J64" s="18"/>
      <c r="K64" s="18">
        <v>900.5</v>
      </c>
      <c r="L64" s="62"/>
      <c r="M64" s="82"/>
      <c r="T64" s="36"/>
    </row>
    <row r="65" spans="1:20" s="4" customFormat="1" ht="36.75" customHeight="1">
      <c r="A65" s="32" t="s">
        <v>49</v>
      </c>
      <c r="B65" s="33" t="s">
        <v>86</v>
      </c>
      <c r="C65" s="33" t="s">
        <v>13</v>
      </c>
      <c r="D65" s="34">
        <v>2018</v>
      </c>
      <c r="E65" s="34">
        <v>2018</v>
      </c>
      <c r="F65" s="35">
        <v>2018</v>
      </c>
      <c r="G65" s="18">
        <f t="shared" si="6"/>
        <v>314</v>
      </c>
      <c r="H65" s="18"/>
      <c r="I65" s="18"/>
      <c r="J65" s="18"/>
      <c r="K65" s="18">
        <v>314</v>
      </c>
      <c r="L65" s="63"/>
      <c r="M65" s="82"/>
      <c r="T65" s="36"/>
    </row>
    <row r="66" spans="1:20" s="4" customFormat="1" ht="61.5" customHeight="1">
      <c r="A66" s="32" t="s">
        <v>50</v>
      </c>
      <c r="B66" s="33" t="s">
        <v>87</v>
      </c>
      <c r="C66" s="33" t="s">
        <v>13</v>
      </c>
      <c r="D66" s="34">
        <v>2018</v>
      </c>
      <c r="E66" s="34">
        <v>2018</v>
      </c>
      <c r="F66" s="35">
        <v>2018</v>
      </c>
      <c r="G66" s="18">
        <f t="shared" si="6"/>
        <v>550.5</v>
      </c>
      <c r="H66" s="18"/>
      <c r="I66" s="18"/>
      <c r="J66" s="18"/>
      <c r="K66" s="18">
        <f>545.1+5+0.4</f>
        <v>550.5</v>
      </c>
      <c r="L66" s="63"/>
      <c r="M66" s="82"/>
      <c r="T66" s="36"/>
    </row>
    <row r="67" spans="1:20" s="4" customFormat="1" ht="36.75" customHeight="1">
      <c r="A67" s="32" t="s">
        <v>51</v>
      </c>
      <c r="B67" s="33" t="s">
        <v>88</v>
      </c>
      <c r="C67" s="33" t="s">
        <v>13</v>
      </c>
      <c r="D67" s="34">
        <v>2018</v>
      </c>
      <c r="E67" s="34">
        <v>2018</v>
      </c>
      <c r="F67" s="35">
        <v>2018</v>
      </c>
      <c r="G67" s="18">
        <f t="shared" si="6"/>
        <v>759.8</v>
      </c>
      <c r="H67" s="18" t="s">
        <v>114</v>
      </c>
      <c r="I67" s="18"/>
      <c r="J67" s="18"/>
      <c r="K67" s="18">
        <v>759.8</v>
      </c>
      <c r="L67" s="63"/>
      <c r="M67" s="82"/>
      <c r="T67" s="36"/>
    </row>
    <row r="68" spans="1:20" s="4" customFormat="1" ht="48.75" customHeight="1">
      <c r="A68" s="32" t="s">
        <v>52</v>
      </c>
      <c r="B68" s="33" t="s">
        <v>103</v>
      </c>
      <c r="C68" s="33" t="s">
        <v>13</v>
      </c>
      <c r="D68" s="34">
        <v>2018</v>
      </c>
      <c r="E68" s="34">
        <v>2018</v>
      </c>
      <c r="F68" s="35">
        <v>2018</v>
      </c>
      <c r="G68" s="18">
        <f t="shared" si="6"/>
        <v>60.2</v>
      </c>
      <c r="H68" s="18"/>
      <c r="I68" s="18"/>
      <c r="J68" s="18"/>
      <c r="K68" s="18">
        <v>60.2</v>
      </c>
      <c r="L68" s="62"/>
      <c r="M68" s="82"/>
      <c r="T68" s="36"/>
    </row>
    <row r="69" spans="1:20" s="4" customFormat="1" ht="73.5" customHeight="1">
      <c r="A69" s="32" t="s">
        <v>53</v>
      </c>
      <c r="B69" s="33" t="s">
        <v>93</v>
      </c>
      <c r="C69" s="33" t="s">
        <v>13</v>
      </c>
      <c r="D69" s="34">
        <v>2018</v>
      </c>
      <c r="E69" s="34">
        <v>2018</v>
      </c>
      <c r="F69" s="35">
        <v>2018</v>
      </c>
      <c r="G69" s="18">
        <f t="shared" si="6"/>
        <v>75.3</v>
      </c>
      <c r="H69" s="18"/>
      <c r="I69" s="18"/>
      <c r="J69" s="18"/>
      <c r="K69" s="18">
        <v>75.3</v>
      </c>
      <c r="L69" s="63"/>
      <c r="M69" s="82"/>
      <c r="T69" s="36"/>
    </row>
    <row r="70" spans="1:13" s="4" customFormat="1" ht="63" customHeight="1">
      <c r="A70" s="32" t="s">
        <v>54</v>
      </c>
      <c r="B70" s="33" t="s">
        <v>92</v>
      </c>
      <c r="C70" s="33" t="s">
        <v>18</v>
      </c>
      <c r="D70" s="34">
        <v>2018</v>
      </c>
      <c r="E70" s="34">
        <v>2018</v>
      </c>
      <c r="F70" s="34">
        <v>2018</v>
      </c>
      <c r="G70" s="18">
        <f t="shared" si="6"/>
        <v>17.1</v>
      </c>
      <c r="H70" s="18"/>
      <c r="I70" s="18"/>
      <c r="J70" s="18"/>
      <c r="K70" s="18">
        <v>17.1</v>
      </c>
      <c r="L70" s="59"/>
      <c r="M70" s="82"/>
    </row>
    <row r="71" spans="1:20" s="4" customFormat="1" ht="36.75" customHeight="1">
      <c r="A71" s="32" t="s">
        <v>55</v>
      </c>
      <c r="B71" s="33" t="s">
        <v>104</v>
      </c>
      <c r="C71" s="40" t="s">
        <v>13</v>
      </c>
      <c r="D71" s="34">
        <v>2018</v>
      </c>
      <c r="E71" s="34">
        <v>2018</v>
      </c>
      <c r="F71" s="34">
        <v>2018</v>
      </c>
      <c r="G71" s="18">
        <f t="shared" si="6"/>
        <v>420.7</v>
      </c>
      <c r="H71" s="18"/>
      <c r="I71" s="18"/>
      <c r="J71" s="18"/>
      <c r="K71" s="18">
        <v>420.7</v>
      </c>
      <c r="L71" s="59"/>
      <c r="M71" s="82"/>
      <c r="T71" s="134"/>
    </row>
    <row r="72" spans="1:20" s="4" customFormat="1" ht="51" customHeight="1">
      <c r="A72" s="32" t="s">
        <v>56</v>
      </c>
      <c r="B72" s="33" t="s">
        <v>89</v>
      </c>
      <c r="C72" s="33" t="s">
        <v>13</v>
      </c>
      <c r="D72" s="34">
        <v>2018</v>
      </c>
      <c r="E72" s="34">
        <v>2018</v>
      </c>
      <c r="F72" s="34">
        <v>2018</v>
      </c>
      <c r="G72" s="18">
        <f t="shared" si="6"/>
        <v>491.1</v>
      </c>
      <c r="H72" s="18"/>
      <c r="I72" s="18"/>
      <c r="J72" s="18"/>
      <c r="K72" s="18">
        <v>491.1</v>
      </c>
      <c r="L72" s="59"/>
      <c r="M72" s="82"/>
      <c r="T72" s="134"/>
    </row>
    <row r="73" spans="1:13" s="4" customFormat="1" ht="37.5" customHeight="1">
      <c r="A73" s="32" t="s">
        <v>57</v>
      </c>
      <c r="B73" s="33" t="s">
        <v>90</v>
      </c>
      <c r="C73" s="33" t="s">
        <v>18</v>
      </c>
      <c r="D73" s="34">
        <v>2018</v>
      </c>
      <c r="E73" s="34">
        <v>2018</v>
      </c>
      <c r="F73" s="34">
        <v>2018</v>
      </c>
      <c r="G73" s="18">
        <f t="shared" si="6"/>
        <v>71.4</v>
      </c>
      <c r="H73" s="18"/>
      <c r="I73" s="18"/>
      <c r="J73" s="18"/>
      <c r="K73" s="18">
        <v>71.4</v>
      </c>
      <c r="L73" s="64"/>
      <c r="M73" s="82"/>
    </row>
    <row r="74" spans="1:13" s="4" customFormat="1" ht="36.75" customHeight="1">
      <c r="A74" s="32" t="s">
        <v>58</v>
      </c>
      <c r="B74" s="33" t="s">
        <v>91</v>
      </c>
      <c r="C74" s="33" t="s">
        <v>18</v>
      </c>
      <c r="D74" s="34">
        <v>2018</v>
      </c>
      <c r="E74" s="34">
        <v>2018</v>
      </c>
      <c r="F74" s="34">
        <v>2018</v>
      </c>
      <c r="G74" s="18">
        <f t="shared" si="6"/>
        <v>51.5</v>
      </c>
      <c r="H74" s="18"/>
      <c r="I74" s="18"/>
      <c r="J74" s="18"/>
      <c r="K74" s="18">
        <v>51.5</v>
      </c>
      <c r="L74" s="59"/>
      <c r="M74" s="82"/>
    </row>
    <row r="75" spans="1:13" s="4" customFormat="1" ht="170.25" customHeight="1">
      <c r="A75" s="32" t="s">
        <v>59</v>
      </c>
      <c r="B75" s="40" t="s">
        <v>125</v>
      </c>
      <c r="C75" s="40" t="s">
        <v>18</v>
      </c>
      <c r="D75" s="34">
        <v>2018</v>
      </c>
      <c r="E75" s="47">
        <v>2018</v>
      </c>
      <c r="F75" s="34">
        <v>2018</v>
      </c>
      <c r="G75" s="18">
        <f aca="true" t="shared" si="7" ref="G75:G80">SUM(H75:K75)</f>
        <v>453.90000000000003</v>
      </c>
      <c r="H75" s="48"/>
      <c r="I75" s="48"/>
      <c r="J75" s="48"/>
      <c r="K75" s="18">
        <f>350+100-43+32+15.3-0.4</f>
        <v>453.90000000000003</v>
      </c>
      <c r="L75" s="65"/>
      <c r="M75" s="82"/>
    </row>
    <row r="76" spans="1:13" s="4" customFormat="1" ht="99" customHeight="1">
      <c r="A76" s="32" t="s">
        <v>109</v>
      </c>
      <c r="B76" s="40" t="s">
        <v>115</v>
      </c>
      <c r="C76" s="40" t="s">
        <v>18</v>
      </c>
      <c r="D76" s="34">
        <v>2019</v>
      </c>
      <c r="E76" s="47">
        <v>2019</v>
      </c>
      <c r="F76" s="34">
        <v>2019</v>
      </c>
      <c r="G76" s="18">
        <f t="shared" si="7"/>
        <v>600.9</v>
      </c>
      <c r="H76" s="48"/>
      <c r="I76" s="48"/>
      <c r="J76" s="48"/>
      <c r="K76" s="18">
        <v>600.9</v>
      </c>
      <c r="L76" s="65"/>
      <c r="M76" s="82"/>
    </row>
    <row r="77" spans="1:13" s="4" customFormat="1" ht="62.25" customHeight="1">
      <c r="A77" s="32" t="s">
        <v>81</v>
      </c>
      <c r="B77" s="40" t="s">
        <v>126</v>
      </c>
      <c r="C77" s="40" t="s">
        <v>18</v>
      </c>
      <c r="D77" s="34">
        <v>2019</v>
      </c>
      <c r="E77" s="47">
        <v>2019</v>
      </c>
      <c r="F77" s="34">
        <v>2019</v>
      </c>
      <c r="G77" s="18">
        <f t="shared" si="7"/>
        <v>661.4</v>
      </c>
      <c r="H77" s="48"/>
      <c r="I77" s="48"/>
      <c r="J77" s="48"/>
      <c r="K77" s="18">
        <f>630.4+31</f>
        <v>661.4</v>
      </c>
      <c r="L77" s="65"/>
      <c r="M77" s="82"/>
    </row>
    <row r="78" spans="1:13" s="4" customFormat="1" ht="62.25" customHeight="1">
      <c r="A78" s="32" t="s">
        <v>82</v>
      </c>
      <c r="B78" s="40" t="s">
        <v>116</v>
      </c>
      <c r="C78" s="40" t="s">
        <v>18</v>
      </c>
      <c r="D78" s="34">
        <v>2019</v>
      </c>
      <c r="E78" s="47">
        <v>2019</v>
      </c>
      <c r="F78" s="34">
        <v>2019</v>
      </c>
      <c r="G78" s="18">
        <f t="shared" si="7"/>
        <v>546.9</v>
      </c>
      <c r="H78" s="48" t="s">
        <v>78</v>
      </c>
      <c r="I78" s="48"/>
      <c r="J78" s="48"/>
      <c r="K78" s="18">
        <v>546.9</v>
      </c>
      <c r="L78" s="65"/>
      <c r="M78" s="82"/>
    </row>
    <row r="79" spans="1:13" s="4" customFormat="1" ht="51.75" customHeight="1">
      <c r="A79" s="32" t="s">
        <v>94</v>
      </c>
      <c r="B79" s="40" t="s">
        <v>119</v>
      </c>
      <c r="C79" s="40" t="s">
        <v>18</v>
      </c>
      <c r="D79" s="34">
        <v>2019</v>
      </c>
      <c r="E79" s="47">
        <v>2019</v>
      </c>
      <c r="F79" s="34">
        <v>2019</v>
      </c>
      <c r="G79" s="18">
        <f t="shared" si="7"/>
        <v>395.7</v>
      </c>
      <c r="H79" s="48" t="s">
        <v>78</v>
      </c>
      <c r="I79" s="48"/>
      <c r="J79" s="48"/>
      <c r="K79" s="18">
        <v>395.7</v>
      </c>
      <c r="L79" s="65"/>
      <c r="M79" s="82"/>
    </row>
    <row r="80" spans="1:13" s="4" customFormat="1" ht="136.5" customHeight="1">
      <c r="A80" s="32" t="s">
        <v>95</v>
      </c>
      <c r="B80" s="40" t="s">
        <v>124</v>
      </c>
      <c r="C80" s="40" t="s">
        <v>18</v>
      </c>
      <c r="D80" s="34">
        <v>2019</v>
      </c>
      <c r="E80" s="47">
        <v>2019</v>
      </c>
      <c r="F80" s="34">
        <v>2019</v>
      </c>
      <c r="G80" s="18">
        <f t="shared" si="7"/>
        <v>417.6</v>
      </c>
      <c r="H80" s="48"/>
      <c r="I80" s="48"/>
      <c r="J80" s="48"/>
      <c r="K80" s="18">
        <v>417.6</v>
      </c>
      <c r="L80" s="65"/>
      <c r="M80" s="135"/>
    </row>
    <row r="81" spans="1:13" s="4" customFormat="1" ht="38.25" customHeight="1" hidden="1">
      <c r="A81" s="32" t="s">
        <v>96</v>
      </c>
      <c r="B81" s="40" t="s">
        <v>127</v>
      </c>
      <c r="C81" s="40" t="s">
        <v>18</v>
      </c>
      <c r="D81" s="34">
        <v>2020</v>
      </c>
      <c r="E81" s="47">
        <v>2020</v>
      </c>
      <c r="F81" s="34">
        <v>2020</v>
      </c>
      <c r="G81" s="18">
        <f>K81</f>
        <v>0</v>
      </c>
      <c r="H81" s="48"/>
      <c r="I81" s="48"/>
      <c r="J81" s="48"/>
      <c r="K81" s="18">
        <v>0</v>
      </c>
      <c r="L81" s="65"/>
      <c r="M81" s="72"/>
    </row>
    <row r="82" spans="1:20" s="4" customFormat="1" ht="13.5" customHeight="1">
      <c r="A82" s="101" t="s">
        <v>96</v>
      </c>
      <c r="B82" s="98" t="s">
        <v>21</v>
      </c>
      <c r="C82" s="98" t="s">
        <v>18</v>
      </c>
      <c r="D82" s="84">
        <v>2022</v>
      </c>
      <c r="E82" s="140">
        <v>2023</v>
      </c>
      <c r="F82" s="42">
        <v>2022</v>
      </c>
      <c r="G82" s="12">
        <f>SUM(H82:K82)</f>
        <v>715</v>
      </c>
      <c r="H82" s="12"/>
      <c r="I82" s="12"/>
      <c r="J82" s="12"/>
      <c r="K82" s="12">
        <f>600+296.5-181.5</f>
        <v>715</v>
      </c>
      <c r="L82" s="75"/>
      <c r="M82" s="81" t="s">
        <v>132</v>
      </c>
      <c r="T82" s="36"/>
    </row>
    <row r="83" spans="1:20" s="4" customFormat="1" ht="13.5" customHeight="1">
      <c r="A83" s="102"/>
      <c r="B83" s="98"/>
      <c r="C83" s="98"/>
      <c r="D83" s="84"/>
      <c r="E83" s="140"/>
      <c r="F83" s="14">
        <v>2023</v>
      </c>
      <c r="G83" s="1">
        <f>SUM(H83:K83)</f>
        <v>522.3</v>
      </c>
      <c r="H83" s="1"/>
      <c r="I83" s="1"/>
      <c r="J83" s="1"/>
      <c r="K83" s="1">
        <f>600+296.5-374.2</f>
        <v>522.3</v>
      </c>
      <c r="L83" s="60"/>
      <c r="M83" s="82"/>
      <c r="T83" s="36"/>
    </row>
    <row r="84" spans="1:20" s="4" customFormat="1" ht="10.5" customHeight="1">
      <c r="A84" s="103"/>
      <c r="B84" s="98"/>
      <c r="C84" s="98"/>
      <c r="D84" s="84"/>
      <c r="E84" s="140"/>
      <c r="F84" s="43"/>
      <c r="G84" s="16"/>
      <c r="H84" s="16"/>
      <c r="I84" s="16"/>
      <c r="J84" s="16"/>
      <c r="K84" s="16"/>
      <c r="L84" s="29"/>
      <c r="M84" s="82"/>
      <c r="T84" s="36"/>
    </row>
    <row r="85" spans="1:13" s="4" customFormat="1" ht="13.5" customHeight="1">
      <c r="A85" s="101" t="s">
        <v>97</v>
      </c>
      <c r="B85" s="98" t="s">
        <v>107</v>
      </c>
      <c r="C85" s="98" t="s">
        <v>18</v>
      </c>
      <c r="D85" s="84">
        <v>2022</v>
      </c>
      <c r="E85" s="140">
        <v>2023</v>
      </c>
      <c r="F85" s="42">
        <v>2022</v>
      </c>
      <c r="G85" s="12">
        <f>SUM(H85:K85)</f>
        <v>900</v>
      </c>
      <c r="H85" s="12"/>
      <c r="I85" s="12"/>
      <c r="J85" s="12"/>
      <c r="K85" s="12">
        <v>900</v>
      </c>
      <c r="L85" s="75"/>
      <c r="M85" s="82"/>
    </row>
    <row r="86" spans="1:13" s="4" customFormat="1" ht="13.5" customHeight="1">
      <c r="A86" s="102"/>
      <c r="B86" s="98"/>
      <c r="C86" s="98"/>
      <c r="D86" s="84"/>
      <c r="E86" s="140"/>
      <c r="F86" s="14">
        <v>2023</v>
      </c>
      <c r="G86" s="1">
        <f>SUM(H86:K86)</f>
        <v>900</v>
      </c>
      <c r="H86" s="1"/>
      <c r="I86" s="1"/>
      <c r="J86" s="1"/>
      <c r="K86" s="1">
        <v>900</v>
      </c>
      <c r="L86" s="60"/>
      <c r="M86" s="82"/>
    </row>
    <row r="87" spans="1:13" s="4" customFormat="1" ht="9" customHeight="1">
      <c r="A87" s="103"/>
      <c r="B87" s="98"/>
      <c r="C87" s="98"/>
      <c r="D87" s="84"/>
      <c r="E87" s="140"/>
      <c r="F87" s="43"/>
      <c r="G87" s="16"/>
      <c r="H87" s="16"/>
      <c r="I87" s="16"/>
      <c r="J87" s="16"/>
      <c r="K87" s="16"/>
      <c r="L87" s="29"/>
      <c r="M87" s="82"/>
    </row>
    <row r="88" spans="1:13" s="4" customFormat="1" ht="13.5" customHeight="1">
      <c r="A88" s="101" t="s">
        <v>98</v>
      </c>
      <c r="B88" s="98" t="s">
        <v>108</v>
      </c>
      <c r="C88" s="98" t="s">
        <v>18</v>
      </c>
      <c r="D88" s="84">
        <v>2022</v>
      </c>
      <c r="E88" s="84">
        <v>2023</v>
      </c>
      <c r="F88" s="42">
        <v>2022</v>
      </c>
      <c r="G88" s="12">
        <f>SUM(H88:K88)</f>
        <v>100</v>
      </c>
      <c r="H88" s="12"/>
      <c r="I88" s="12"/>
      <c r="J88" s="12"/>
      <c r="K88" s="12">
        <v>100</v>
      </c>
      <c r="L88" s="68"/>
      <c r="M88" s="82"/>
    </row>
    <row r="89" spans="1:20" s="4" customFormat="1" ht="13.5" customHeight="1">
      <c r="A89" s="102"/>
      <c r="B89" s="98"/>
      <c r="C89" s="98"/>
      <c r="D89" s="84"/>
      <c r="E89" s="84"/>
      <c r="F89" s="14">
        <v>2023</v>
      </c>
      <c r="G89" s="1">
        <f>SUM(H89:K89)</f>
        <v>100</v>
      </c>
      <c r="H89" s="1"/>
      <c r="I89" s="1"/>
      <c r="J89" s="1"/>
      <c r="K89" s="1">
        <v>100</v>
      </c>
      <c r="L89" s="68"/>
      <c r="M89" s="82"/>
      <c r="T89" s="36"/>
    </row>
    <row r="90" spans="1:20" s="4" customFormat="1" ht="13.5" customHeight="1">
      <c r="A90" s="102"/>
      <c r="B90" s="98"/>
      <c r="C90" s="98"/>
      <c r="D90" s="84"/>
      <c r="E90" s="84"/>
      <c r="F90" s="14"/>
      <c r="G90" s="1"/>
      <c r="H90" s="1"/>
      <c r="I90" s="1"/>
      <c r="J90" s="1"/>
      <c r="K90" s="1"/>
      <c r="L90" s="68"/>
      <c r="M90" s="82"/>
      <c r="T90" s="36"/>
    </row>
    <row r="91" spans="1:13" s="4" customFormat="1" ht="21" customHeight="1">
      <c r="A91" s="103"/>
      <c r="B91" s="98"/>
      <c r="C91" s="98"/>
      <c r="D91" s="84"/>
      <c r="E91" s="84"/>
      <c r="F91" s="43"/>
      <c r="G91" s="16"/>
      <c r="H91" s="16"/>
      <c r="I91" s="16"/>
      <c r="J91" s="16"/>
      <c r="K91" s="16"/>
      <c r="L91" s="69"/>
      <c r="M91" s="82"/>
    </row>
    <row r="92" spans="1:13" s="4" customFormat="1" ht="11.25" customHeight="1">
      <c r="A92" s="101" t="s">
        <v>99</v>
      </c>
      <c r="B92" s="98" t="s">
        <v>106</v>
      </c>
      <c r="C92" s="98" t="s">
        <v>18</v>
      </c>
      <c r="D92" s="84">
        <v>2017</v>
      </c>
      <c r="E92" s="84">
        <v>2023</v>
      </c>
      <c r="F92" s="42">
        <v>2017</v>
      </c>
      <c r="G92" s="12">
        <f aca="true" t="shared" si="8" ref="G92:G98">SUM(H92:K92)</f>
        <v>154.7</v>
      </c>
      <c r="H92" s="12"/>
      <c r="I92" s="12"/>
      <c r="J92" s="12"/>
      <c r="K92" s="12">
        <v>154.7</v>
      </c>
      <c r="L92" s="67"/>
      <c r="M92" s="82"/>
    </row>
    <row r="93" spans="1:13" s="4" customFormat="1" ht="11.25" customHeight="1">
      <c r="A93" s="102"/>
      <c r="B93" s="98"/>
      <c r="C93" s="98"/>
      <c r="D93" s="84"/>
      <c r="E93" s="84"/>
      <c r="F93" s="14">
        <v>2018</v>
      </c>
      <c r="G93" s="1">
        <f t="shared" si="8"/>
        <v>278.6</v>
      </c>
      <c r="H93" s="1"/>
      <c r="I93" s="1"/>
      <c r="J93" s="1"/>
      <c r="K93" s="1">
        <f>203.4+75.2</f>
        <v>278.6</v>
      </c>
      <c r="L93" s="70"/>
      <c r="M93" s="82"/>
    </row>
    <row r="94" spans="1:13" s="4" customFormat="1" ht="11.25" customHeight="1">
      <c r="A94" s="102"/>
      <c r="B94" s="98"/>
      <c r="C94" s="98"/>
      <c r="D94" s="84"/>
      <c r="E94" s="84"/>
      <c r="F94" s="14">
        <v>2019</v>
      </c>
      <c r="G94" s="1">
        <f t="shared" si="8"/>
        <v>76.7</v>
      </c>
      <c r="H94" s="1"/>
      <c r="I94" s="1"/>
      <c r="J94" s="1"/>
      <c r="K94" s="1">
        <v>76.7</v>
      </c>
      <c r="L94" s="68"/>
      <c r="M94" s="82"/>
    </row>
    <row r="95" spans="1:13" s="4" customFormat="1" ht="11.25" customHeight="1">
      <c r="A95" s="102"/>
      <c r="B95" s="98"/>
      <c r="C95" s="98"/>
      <c r="D95" s="84"/>
      <c r="E95" s="84"/>
      <c r="F95" s="14">
        <v>2020</v>
      </c>
      <c r="G95" s="1">
        <f t="shared" si="8"/>
        <v>98.9</v>
      </c>
      <c r="H95" s="1"/>
      <c r="I95" s="1"/>
      <c r="J95" s="1"/>
      <c r="K95" s="1">
        <f>85+14-0.1</f>
        <v>98.9</v>
      </c>
      <c r="L95" s="68"/>
      <c r="M95" s="82"/>
    </row>
    <row r="96" spans="1:13" s="4" customFormat="1" ht="11.25" customHeight="1">
      <c r="A96" s="102"/>
      <c r="B96" s="98"/>
      <c r="C96" s="98"/>
      <c r="D96" s="84"/>
      <c r="E96" s="84"/>
      <c r="F96" s="14">
        <v>2022</v>
      </c>
      <c r="G96" s="1">
        <f t="shared" si="8"/>
        <v>100</v>
      </c>
      <c r="H96" s="1"/>
      <c r="I96" s="1"/>
      <c r="J96" s="1"/>
      <c r="K96" s="1">
        <v>100</v>
      </c>
      <c r="L96" s="68"/>
      <c r="M96" s="82"/>
    </row>
    <row r="97" spans="1:13" s="4" customFormat="1" ht="11.25" customHeight="1">
      <c r="A97" s="103"/>
      <c r="B97" s="98"/>
      <c r="C97" s="98"/>
      <c r="D97" s="84"/>
      <c r="E97" s="84"/>
      <c r="F97" s="43">
        <v>2023</v>
      </c>
      <c r="G97" s="16">
        <f t="shared" si="8"/>
        <v>100</v>
      </c>
      <c r="H97" s="16"/>
      <c r="I97" s="16"/>
      <c r="J97" s="16"/>
      <c r="K97" s="16">
        <v>100</v>
      </c>
      <c r="L97" s="69"/>
      <c r="M97" s="82"/>
    </row>
    <row r="98" spans="1:13" s="4" customFormat="1" ht="11.25" customHeight="1">
      <c r="A98" s="101" t="s">
        <v>100</v>
      </c>
      <c r="B98" s="87" t="s">
        <v>123</v>
      </c>
      <c r="C98" s="87" t="s">
        <v>84</v>
      </c>
      <c r="D98" s="90">
        <v>2022</v>
      </c>
      <c r="E98" s="123">
        <v>2023</v>
      </c>
      <c r="F98" s="42">
        <v>2022</v>
      </c>
      <c r="G98" s="12">
        <f t="shared" si="8"/>
        <v>100</v>
      </c>
      <c r="H98" s="12"/>
      <c r="I98" s="12"/>
      <c r="J98" s="12"/>
      <c r="K98" s="12">
        <v>100</v>
      </c>
      <c r="L98" s="68"/>
      <c r="M98" s="82"/>
    </row>
    <row r="99" spans="1:13" s="4" customFormat="1" ht="11.25" customHeight="1">
      <c r="A99" s="102"/>
      <c r="B99" s="88"/>
      <c r="C99" s="88"/>
      <c r="D99" s="91"/>
      <c r="E99" s="141"/>
      <c r="F99" s="14">
        <v>2023</v>
      </c>
      <c r="G99" s="1">
        <f>SUM(H99:K99)</f>
        <v>100</v>
      </c>
      <c r="H99" s="1"/>
      <c r="I99" s="1"/>
      <c r="J99" s="1"/>
      <c r="K99" s="1">
        <v>100</v>
      </c>
      <c r="L99" s="68"/>
      <c r="M99" s="82"/>
    </row>
    <row r="100" spans="1:13" s="4" customFormat="1" ht="14.25" customHeight="1">
      <c r="A100" s="103"/>
      <c r="B100" s="89"/>
      <c r="C100" s="89"/>
      <c r="D100" s="92"/>
      <c r="E100" s="124"/>
      <c r="F100" s="43"/>
      <c r="G100" s="16"/>
      <c r="H100" s="16"/>
      <c r="I100" s="16"/>
      <c r="J100" s="16"/>
      <c r="K100" s="16"/>
      <c r="L100" s="69"/>
      <c r="M100" s="82"/>
    </row>
    <row r="101" spans="1:13" s="4" customFormat="1" ht="12">
      <c r="A101" s="101" t="s">
        <v>101</v>
      </c>
      <c r="B101" s="98" t="s">
        <v>105</v>
      </c>
      <c r="C101" s="98" t="s">
        <v>18</v>
      </c>
      <c r="D101" s="84">
        <v>2017</v>
      </c>
      <c r="E101" s="84">
        <v>2018</v>
      </c>
      <c r="F101" s="42">
        <v>2017</v>
      </c>
      <c r="G101" s="12">
        <f>SUM(H101:K101)</f>
        <v>71.7</v>
      </c>
      <c r="H101" s="12"/>
      <c r="I101" s="12"/>
      <c r="J101" s="12"/>
      <c r="K101" s="12">
        <v>71.7</v>
      </c>
      <c r="L101" s="67"/>
      <c r="M101" s="82"/>
    </row>
    <row r="102" spans="1:16" s="4" customFormat="1" ht="12.75" customHeight="1">
      <c r="A102" s="102"/>
      <c r="B102" s="98"/>
      <c r="C102" s="98"/>
      <c r="D102" s="84"/>
      <c r="E102" s="84"/>
      <c r="F102" s="14">
        <v>2018</v>
      </c>
      <c r="G102" s="1">
        <f>SUM(H102:K102)</f>
        <v>99.99999999999999</v>
      </c>
      <c r="H102" s="1"/>
      <c r="I102" s="1"/>
      <c r="J102" s="1"/>
      <c r="K102" s="1">
        <f>175.2-75.2</f>
        <v>99.99999999999999</v>
      </c>
      <c r="L102" s="68"/>
      <c r="M102" s="82"/>
      <c r="P102" s="4" t="s">
        <v>79</v>
      </c>
    </row>
    <row r="103" spans="1:13" s="4" customFormat="1" ht="3.75" customHeight="1">
      <c r="A103" s="102"/>
      <c r="B103" s="98"/>
      <c r="C103" s="98"/>
      <c r="D103" s="84"/>
      <c r="E103" s="84"/>
      <c r="F103" s="14"/>
      <c r="G103" s="1"/>
      <c r="H103" s="1"/>
      <c r="I103" s="1"/>
      <c r="J103" s="1"/>
      <c r="K103" s="1"/>
      <c r="L103" s="68"/>
      <c r="M103" s="82"/>
    </row>
    <row r="104" spans="1:13" s="4" customFormat="1" ht="3.75" customHeight="1">
      <c r="A104" s="102"/>
      <c r="B104" s="98"/>
      <c r="C104" s="98"/>
      <c r="D104" s="84"/>
      <c r="E104" s="84"/>
      <c r="F104" s="14"/>
      <c r="G104" s="1"/>
      <c r="H104" s="1"/>
      <c r="I104" s="1"/>
      <c r="J104" s="1"/>
      <c r="K104" s="1"/>
      <c r="L104" s="68"/>
      <c r="M104" s="82"/>
    </row>
    <row r="105" spans="1:13" s="4" customFormat="1" ht="3.75" customHeight="1">
      <c r="A105" s="103"/>
      <c r="B105" s="98"/>
      <c r="C105" s="98"/>
      <c r="D105" s="84"/>
      <c r="E105" s="84"/>
      <c r="F105" s="43"/>
      <c r="G105" s="16"/>
      <c r="H105" s="16"/>
      <c r="I105" s="16"/>
      <c r="J105" s="16"/>
      <c r="K105" s="16"/>
      <c r="L105" s="69"/>
      <c r="M105" s="82"/>
    </row>
    <row r="106" spans="1:13" s="4" customFormat="1" ht="12">
      <c r="A106" s="101" t="s">
        <v>102</v>
      </c>
      <c r="B106" s="98" t="s">
        <v>68</v>
      </c>
      <c r="C106" s="98" t="s">
        <v>13</v>
      </c>
      <c r="D106" s="84">
        <v>2017</v>
      </c>
      <c r="E106" s="84">
        <v>2023</v>
      </c>
      <c r="F106" s="42">
        <v>2017</v>
      </c>
      <c r="G106" s="12">
        <f>SUM(H106:K106)</f>
        <v>27.4</v>
      </c>
      <c r="H106" s="12"/>
      <c r="I106" s="12"/>
      <c r="J106" s="12"/>
      <c r="K106" s="12">
        <v>27.4</v>
      </c>
      <c r="L106" s="58"/>
      <c r="M106" s="82"/>
    </row>
    <row r="107" spans="1:13" s="4" customFormat="1" ht="12">
      <c r="A107" s="102"/>
      <c r="B107" s="98"/>
      <c r="C107" s="98"/>
      <c r="D107" s="84"/>
      <c r="E107" s="84"/>
      <c r="F107" s="14">
        <v>2018</v>
      </c>
      <c r="G107" s="1">
        <f>K107</f>
        <v>12.2</v>
      </c>
      <c r="H107" s="1"/>
      <c r="I107" s="1"/>
      <c r="J107" s="1"/>
      <c r="K107" s="1">
        <v>12.2</v>
      </c>
      <c r="L107" s="60"/>
      <c r="M107" s="82"/>
    </row>
    <row r="108" spans="1:13" s="4" customFormat="1" ht="12">
      <c r="A108" s="102"/>
      <c r="B108" s="98"/>
      <c r="C108" s="98"/>
      <c r="D108" s="84"/>
      <c r="E108" s="84"/>
      <c r="F108" s="14">
        <v>2019</v>
      </c>
      <c r="G108" s="1">
        <f aca="true" t="shared" si="9" ref="G108:G119">SUM(H108:K108)</f>
        <v>12.2</v>
      </c>
      <c r="H108" s="1"/>
      <c r="I108" s="1"/>
      <c r="J108" s="1"/>
      <c r="K108" s="1">
        <v>12.2</v>
      </c>
      <c r="L108" s="60"/>
      <c r="M108" s="82"/>
    </row>
    <row r="109" spans="1:13" s="4" customFormat="1" ht="12">
      <c r="A109" s="102"/>
      <c r="B109" s="98"/>
      <c r="C109" s="98"/>
      <c r="D109" s="84"/>
      <c r="E109" s="84"/>
      <c r="F109" s="14">
        <v>2020</v>
      </c>
      <c r="G109" s="1">
        <f t="shared" si="9"/>
        <v>43.2</v>
      </c>
      <c r="H109" s="1"/>
      <c r="I109" s="1"/>
      <c r="J109" s="1"/>
      <c r="K109" s="1">
        <f>50-6.8</f>
        <v>43.2</v>
      </c>
      <c r="L109" s="60"/>
      <c r="M109" s="82"/>
    </row>
    <row r="110" spans="1:13" s="4" customFormat="1" ht="12">
      <c r="A110" s="102"/>
      <c r="B110" s="98"/>
      <c r="C110" s="98"/>
      <c r="D110" s="84"/>
      <c r="E110" s="84"/>
      <c r="F110" s="14">
        <v>2022</v>
      </c>
      <c r="G110" s="1">
        <f t="shared" si="9"/>
        <v>50</v>
      </c>
      <c r="H110" s="1"/>
      <c r="I110" s="1"/>
      <c r="J110" s="1"/>
      <c r="K110" s="1">
        <v>50</v>
      </c>
      <c r="L110" s="60"/>
      <c r="M110" s="82"/>
    </row>
    <row r="111" spans="1:13" s="4" customFormat="1" ht="12">
      <c r="A111" s="103"/>
      <c r="B111" s="98"/>
      <c r="C111" s="98"/>
      <c r="D111" s="84"/>
      <c r="E111" s="84"/>
      <c r="F111" s="43">
        <v>2023</v>
      </c>
      <c r="G111" s="16">
        <f>SUM(H111:K111)</f>
        <v>50</v>
      </c>
      <c r="H111" s="16"/>
      <c r="I111" s="16"/>
      <c r="J111" s="16"/>
      <c r="K111" s="16">
        <v>50</v>
      </c>
      <c r="L111" s="29"/>
      <c r="M111" s="82"/>
    </row>
    <row r="112" spans="1:13" s="4" customFormat="1" ht="12">
      <c r="A112" s="101" t="s">
        <v>110</v>
      </c>
      <c r="B112" s="98" t="s">
        <v>22</v>
      </c>
      <c r="C112" s="98" t="s">
        <v>18</v>
      </c>
      <c r="D112" s="84">
        <v>2017</v>
      </c>
      <c r="E112" s="84">
        <v>2023</v>
      </c>
      <c r="F112" s="42">
        <v>2017</v>
      </c>
      <c r="G112" s="12">
        <f t="shared" si="9"/>
        <v>9</v>
      </c>
      <c r="H112" s="12"/>
      <c r="I112" s="12"/>
      <c r="J112" s="12"/>
      <c r="K112" s="12">
        <v>9</v>
      </c>
      <c r="L112" s="58"/>
      <c r="M112" s="82"/>
    </row>
    <row r="113" spans="1:13" s="4" customFormat="1" ht="12">
      <c r="A113" s="102"/>
      <c r="B113" s="98"/>
      <c r="C113" s="98"/>
      <c r="D113" s="84"/>
      <c r="E113" s="84"/>
      <c r="F113" s="14">
        <v>2018</v>
      </c>
      <c r="G113" s="1">
        <f t="shared" si="9"/>
        <v>12.2</v>
      </c>
      <c r="H113" s="1"/>
      <c r="I113" s="1"/>
      <c r="J113" s="1"/>
      <c r="K113" s="1">
        <v>12.2</v>
      </c>
      <c r="L113" s="60"/>
      <c r="M113" s="82"/>
    </row>
    <row r="114" spans="1:13" s="4" customFormat="1" ht="12">
      <c r="A114" s="102"/>
      <c r="B114" s="98"/>
      <c r="C114" s="98"/>
      <c r="D114" s="84"/>
      <c r="E114" s="84"/>
      <c r="F114" s="14">
        <v>2019</v>
      </c>
      <c r="G114" s="1">
        <f t="shared" si="9"/>
        <v>12.2</v>
      </c>
      <c r="H114" s="1"/>
      <c r="I114" s="1"/>
      <c r="J114" s="1"/>
      <c r="K114" s="1">
        <v>12.2</v>
      </c>
      <c r="L114" s="60"/>
      <c r="M114" s="82"/>
    </row>
    <row r="115" spans="1:13" s="4" customFormat="1" ht="12">
      <c r="A115" s="102"/>
      <c r="B115" s="98"/>
      <c r="C115" s="98"/>
      <c r="D115" s="84"/>
      <c r="E115" s="84"/>
      <c r="F115" s="14">
        <v>2020</v>
      </c>
      <c r="G115" s="1">
        <f t="shared" si="9"/>
        <v>43.2</v>
      </c>
      <c r="H115" s="1"/>
      <c r="I115" s="1"/>
      <c r="J115" s="1"/>
      <c r="K115" s="1">
        <f>50-6.8</f>
        <v>43.2</v>
      </c>
      <c r="L115" s="60"/>
      <c r="M115" s="82"/>
    </row>
    <row r="116" spans="1:13" s="4" customFormat="1" ht="12">
      <c r="A116" s="102"/>
      <c r="B116" s="98"/>
      <c r="C116" s="98"/>
      <c r="D116" s="84"/>
      <c r="E116" s="84"/>
      <c r="F116" s="14">
        <v>2021</v>
      </c>
      <c r="G116" s="1">
        <f>SUM(H116:K116)</f>
        <v>18.3</v>
      </c>
      <c r="H116" s="1"/>
      <c r="I116" s="1"/>
      <c r="J116" s="1"/>
      <c r="K116" s="1">
        <f>50-31.7</f>
        <v>18.3</v>
      </c>
      <c r="L116" s="60"/>
      <c r="M116" s="82"/>
    </row>
    <row r="117" spans="1:13" s="4" customFormat="1" ht="12">
      <c r="A117" s="102"/>
      <c r="B117" s="98"/>
      <c r="C117" s="98"/>
      <c r="D117" s="84"/>
      <c r="E117" s="84"/>
      <c r="F117" s="14">
        <v>2022</v>
      </c>
      <c r="G117" s="1">
        <f>SUM(H117:K117)</f>
        <v>50</v>
      </c>
      <c r="H117" s="1"/>
      <c r="I117" s="1"/>
      <c r="J117" s="1"/>
      <c r="K117" s="1">
        <v>50</v>
      </c>
      <c r="L117" s="60"/>
      <c r="M117" s="82"/>
    </row>
    <row r="118" spans="1:13" s="4" customFormat="1" ht="12">
      <c r="A118" s="103"/>
      <c r="B118" s="98"/>
      <c r="C118" s="98"/>
      <c r="D118" s="84"/>
      <c r="E118" s="84"/>
      <c r="F118" s="43">
        <v>2023</v>
      </c>
      <c r="G118" s="16">
        <f>SUM(H118:K118)</f>
        <v>50</v>
      </c>
      <c r="H118" s="16"/>
      <c r="I118" s="16"/>
      <c r="J118" s="16"/>
      <c r="K118" s="16">
        <v>50</v>
      </c>
      <c r="L118" s="29"/>
      <c r="M118" s="82"/>
    </row>
    <row r="119" spans="1:13" s="4" customFormat="1" ht="13.5" customHeight="1">
      <c r="A119" s="101" t="s">
        <v>111</v>
      </c>
      <c r="B119" s="87" t="s">
        <v>80</v>
      </c>
      <c r="C119" s="87" t="s">
        <v>18</v>
      </c>
      <c r="D119" s="90">
        <v>2018</v>
      </c>
      <c r="E119" s="123">
        <v>2018</v>
      </c>
      <c r="F119" s="35">
        <v>2018</v>
      </c>
      <c r="G119" s="19">
        <f t="shared" si="9"/>
        <v>25</v>
      </c>
      <c r="H119" s="19"/>
      <c r="I119" s="19"/>
      <c r="J119" s="19"/>
      <c r="K119" s="19">
        <f>30+20-25</f>
        <v>25</v>
      </c>
      <c r="L119" s="58"/>
      <c r="M119" s="82"/>
    </row>
    <row r="120" spans="1:13" s="4" customFormat="1" ht="36" customHeight="1">
      <c r="A120" s="103"/>
      <c r="B120" s="89"/>
      <c r="C120" s="89"/>
      <c r="D120" s="92"/>
      <c r="E120" s="124"/>
      <c r="F120" s="43"/>
      <c r="G120" s="16"/>
      <c r="H120" s="16"/>
      <c r="I120" s="16"/>
      <c r="J120" s="16"/>
      <c r="K120" s="16"/>
      <c r="L120" s="29"/>
      <c r="M120" s="82"/>
    </row>
    <row r="121" spans="1:13" s="4" customFormat="1" ht="12">
      <c r="A121" s="101" t="s">
        <v>117</v>
      </c>
      <c r="B121" s="87" t="s">
        <v>83</v>
      </c>
      <c r="C121" s="87" t="s">
        <v>84</v>
      </c>
      <c r="D121" s="90">
        <v>2018</v>
      </c>
      <c r="E121" s="123">
        <v>2019</v>
      </c>
      <c r="F121" s="35">
        <v>2018</v>
      </c>
      <c r="G121" s="19">
        <f>SUM(H121:K121)</f>
        <v>98.9</v>
      </c>
      <c r="H121" s="19"/>
      <c r="I121" s="19"/>
      <c r="J121" s="19"/>
      <c r="K121" s="19">
        <f>119.2-20.3</f>
        <v>98.9</v>
      </c>
      <c r="L121" s="58"/>
      <c r="M121" s="82"/>
    </row>
    <row r="122" spans="1:13" s="4" customFormat="1" ht="12">
      <c r="A122" s="102"/>
      <c r="B122" s="88"/>
      <c r="C122" s="88"/>
      <c r="D122" s="91"/>
      <c r="E122" s="141"/>
      <c r="F122" s="14">
        <v>2019</v>
      </c>
      <c r="G122" s="1">
        <f>SUM(H122:K122)</f>
        <v>95</v>
      </c>
      <c r="H122" s="1"/>
      <c r="I122" s="1"/>
      <c r="J122" s="1"/>
      <c r="K122" s="1">
        <v>95</v>
      </c>
      <c r="L122" s="60"/>
      <c r="M122" s="82"/>
    </row>
    <row r="123" spans="1:13" s="4" customFormat="1" ht="11.25" customHeight="1">
      <c r="A123" s="103"/>
      <c r="B123" s="89"/>
      <c r="C123" s="89"/>
      <c r="D123" s="92"/>
      <c r="E123" s="124"/>
      <c r="F123" s="43"/>
      <c r="G123" s="16"/>
      <c r="H123" s="16"/>
      <c r="I123" s="16"/>
      <c r="J123" s="16"/>
      <c r="K123" s="16"/>
      <c r="L123" s="29"/>
      <c r="M123" s="82"/>
    </row>
    <row r="124" spans="1:13" s="4" customFormat="1" ht="18" customHeight="1">
      <c r="A124" s="101" t="s">
        <v>118</v>
      </c>
      <c r="B124" s="87" t="s">
        <v>128</v>
      </c>
      <c r="C124" s="87" t="s">
        <v>18</v>
      </c>
      <c r="D124" s="90">
        <v>2017</v>
      </c>
      <c r="E124" s="123">
        <v>2017</v>
      </c>
      <c r="F124" s="35">
        <v>2017</v>
      </c>
      <c r="G124" s="19">
        <f>SUM(H124:K124)</f>
        <v>10</v>
      </c>
      <c r="H124" s="19"/>
      <c r="I124" s="19"/>
      <c r="J124" s="19"/>
      <c r="K124" s="19">
        <v>10</v>
      </c>
      <c r="L124" s="60"/>
      <c r="M124" s="82"/>
    </row>
    <row r="125" spans="1:13" s="4" customFormat="1" ht="20.25" customHeight="1">
      <c r="A125" s="103"/>
      <c r="B125" s="89"/>
      <c r="C125" s="89"/>
      <c r="D125" s="92"/>
      <c r="E125" s="124"/>
      <c r="F125" s="39"/>
      <c r="G125" s="20"/>
      <c r="H125" s="20"/>
      <c r="I125" s="20"/>
      <c r="J125" s="20"/>
      <c r="K125" s="20"/>
      <c r="L125" s="29"/>
      <c r="M125" s="82"/>
    </row>
    <row r="126" spans="1:13" s="4" customFormat="1" ht="12" customHeight="1">
      <c r="A126" s="142" t="s">
        <v>65</v>
      </c>
      <c r="B126" s="143"/>
      <c r="C126" s="143"/>
      <c r="D126" s="143"/>
      <c r="E126" s="154"/>
      <c r="F126" s="42">
        <v>2017</v>
      </c>
      <c r="G126" s="12">
        <f aca="true" t="shared" si="10" ref="G126:G135">SUM(H126:K126)</f>
        <v>508.7000000000003</v>
      </c>
      <c r="H126" s="12"/>
      <c r="I126" s="12"/>
      <c r="J126" s="12"/>
      <c r="K126" s="12">
        <f>SUM(K128)</f>
        <v>508.7000000000003</v>
      </c>
      <c r="L126" s="170"/>
      <c r="M126" s="82"/>
    </row>
    <row r="127" spans="1:13" s="4" customFormat="1" ht="15" customHeight="1">
      <c r="A127" s="146"/>
      <c r="B127" s="147"/>
      <c r="C127" s="147"/>
      <c r="D127" s="147"/>
      <c r="E127" s="156"/>
      <c r="F127" s="38"/>
      <c r="G127" s="30"/>
      <c r="H127" s="30"/>
      <c r="I127" s="30"/>
      <c r="J127" s="30"/>
      <c r="K127" s="30"/>
      <c r="L127" s="170"/>
      <c r="M127" s="82"/>
    </row>
    <row r="128" spans="1:13" s="4" customFormat="1" ht="14.25" customHeight="1">
      <c r="A128" s="83" t="s">
        <v>60</v>
      </c>
      <c r="B128" s="98" t="s">
        <v>23</v>
      </c>
      <c r="C128" s="98" t="s">
        <v>18</v>
      </c>
      <c r="D128" s="84">
        <v>2017</v>
      </c>
      <c r="E128" s="90">
        <v>2017</v>
      </c>
      <c r="F128" s="35">
        <v>2017</v>
      </c>
      <c r="G128" s="27">
        <f t="shared" si="10"/>
        <v>508.7000000000003</v>
      </c>
      <c r="H128" s="21"/>
      <c r="I128" s="21"/>
      <c r="J128" s="21"/>
      <c r="K128" s="27">
        <f>3042.8-2534.1</f>
        <v>508.7000000000003</v>
      </c>
      <c r="L128" s="58"/>
      <c r="M128" s="82"/>
    </row>
    <row r="129" spans="1:13" s="4" customFormat="1" ht="36" customHeight="1">
      <c r="A129" s="83"/>
      <c r="B129" s="98"/>
      <c r="C129" s="98"/>
      <c r="D129" s="84"/>
      <c r="E129" s="92"/>
      <c r="F129" s="39"/>
      <c r="G129" s="28"/>
      <c r="H129" s="20"/>
      <c r="I129" s="20"/>
      <c r="J129" s="22"/>
      <c r="K129" s="28"/>
      <c r="L129" s="66"/>
      <c r="M129" s="135"/>
    </row>
    <row r="130" spans="1:13" s="4" customFormat="1" ht="12" customHeight="1">
      <c r="A130" s="85"/>
      <c r="B130" s="96" t="s">
        <v>24</v>
      </c>
      <c r="C130" s="96"/>
      <c r="D130" s="85"/>
      <c r="E130" s="85"/>
      <c r="F130" s="8">
        <v>2017</v>
      </c>
      <c r="G130" s="5">
        <f t="shared" si="10"/>
        <v>6173.4</v>
      </c>
      <c r="H130" s="5"/>
      <c r="I130" s="5"/>
      <c r="J130" s="5" t="s">
        <v>14</v>
      </c>
      <c r="K130" s="5">
        <f>SUM(K21)</f>
        <v>6173.4</v>
      </c>
      <c r="L130" s="58"/>
      <c r="M130" s="58"/>
    </row>
    <row r="131" spans="1:13" s="4" customFormat="1" ht="12" customHeight="1">
      <c r="A131" s="85"/>
      <c r="B131" s="96"/>
      <c r="C131" s="96"/>
      <c r="D131" s="85"/>
      <c r="E131" s="85"/>
      <c r="F131" s="10">
        <v>2018</v>
      </c>
      <c r="G131" s="6">
        <f t="shared" si="10"/>
        <v>8096.9</v>
      </c>
      <c r="H131" s="6"/>
      <c r="I131" s="6"/>
      <c r="J131" s="6"/>
      <c r="K131" s="6">
        <f>SUM(K22)</f>
        <v>8096.9</v>
      </c>
      <c r="L131" s="60"/>
      <c r="M131" s="60"/>
    </row>
    <row r="132" spans="1:13" s="4" customFormat="1" ht="12" customHeight="1">
      <c r="A132" s="85"/>
      <c r="B132" s="96"/>
      <c r="C132" s="96"/>
      <c r="D132" s="85"/>
      <c r="E132" s="85"/>
      <c r="F132" s="10">
        <v>2019</v>
      </c>
      <c r="G132" s="6">
        <f t="shared" si="10"/>
        <v>6376.699999999999</v>
      </c>
      <c r="H132" s="6"/>
      <c r="I132" s="6"/>
      <c r="J132" s="6"/>
      <c r="K132" s="6">
        <f>SUM(K23)</f>
        <v>6376.699999999999</v>
      </c>
      <c r="L132" s="60"/>
      <c r="M132" s="60"/>
    </row>
    <row r="133" spans="1:13" s="4" customFormat="1" ht="12" customHeight="1">
      <c r="A133" s="85"/>
      <c r="B133" s="96"/>
      <c r="C133" s="96"/>
      <c r="D133" s="85"/>
      <c r="E133" s="85"/>
      <c r="F133" s="10">
        <v>2020</v>
      </c>
      <c r="G133" s="6">
        <f t="shared" si="10"/>
        <v>4155.6</v>
      </c>
      <c r="H133" s="6"/>
      <c r="I133" s="6"/>
      <c r="J133" s="6"/>
      <c r="K133" s="6">
        <f>K45+K38</f>
        <v>4155.6</v>
      </c>
      <c r="L133" s="60"/>
      <c r="M133" s="60"/>
    </row>
    <row r="134" spans="1:13" s="4" customFormat="1" ht="12" customHeight="1">
      <c r="A134" s="86"/>
      <c r="B134" s="97"/>
      <c r="C134" s="97"/>
      <c r="D134" s="86"/>
      <c r="E134" s="86"/>
      <c r="F134" s="10">
        <v>2021</v>
      </c>
      <c r="G134" s="6">
        <f t="shared" si="10"/>
        <v>3234.1000000000004</v>
      </c>
      <c r="H134" s="6"/>
      <c r="I134" s="6"/>
      <c r="J134" s="6"/>
      <c r="K134" s="6">
        <f>SUM(K25)</f>
        <v>3234.1000000000004</v>
      </c>
      <c r="L134" s="60"/>
      <c r="M134" s="60"/>
    </row>
    <row r="135" spans="1:13" s="4" customFormat="1" ht="12" customHeight="1">
      <c r="A135" s="86"/>
      <c r="B135" s="97"/>
      <c r="C135" s="97"/>
      <c r="D135" s="86"/>
      <c r="E135" s="86"/>
      <c r="F135" s="10">
        <v>2022</v>
      </c>
      <c r="G135" s="6">
        <f t="shared" si="10"/>
        <v>6166.700000000001</v>
      </c>
      <c r="H135" s="6"/>
      <c r="I135" s="6"/>
      <c r="J135" s="6"/>
      <c r="K135" s="6">
        <f>SUM(K26)</f>
        <v>6166.700000000001</v>
      </c>
      <c r="L135" s="60"/>
      <c r="M135" s="60"/>
    </row>
    <row r="136" spans="1:13" s="4" customFormat="1" ht="12" customHeight="1">
      <c r="A136" s="86"/>
      <c r="B136" s="97"/>
      <c r="C136" s="97"/>
      <c r="D136" s="86"/>
      <c r="E136" s="86"/>
      <c r="F136" s="10">
        <v>2023</v>
      </c>
      <c r="G136" s="6">
        <f>K136</f>
        <v>5974</v>
      </c>
      <c r="H136" s="6"/>
      <c r="I136" s="6"/>
      <c r="J136" s="6"/>
      <c r="K136" s="6">
        <f>K27</f>
        <v>5974</v>
      </c>
      <c r="L136" s="60"/>
      <c r="M136" s="60"/>
    </row>
    <row r="137" spans="1:13" s="4" customFormat="1" ht="12" customHeight="1">
      <c r="A137" s="85"/>
      <c r="B137" s="96"/>
      <c r="C137" s="96"/>
      <c r="D137" s="85"/>
      <c r="E137" s="85"/>
      <c r="F137" s="55" t="s">
        <v>146</v>
      </c>
      <c r="G137" s="7">
        <f>SUM(H137:K137)</f>
        <v>40177.399999999994</v>
      </c>
      <c r="H137" s="7"/>
      <c r="I137" s="7"/>
      <c r="J137" s="7"/>
      <c r="K137" s="7">
        <f>SUM(K130:K136)</f>
        <v>40177.399999999994</v>
      </c>
      <c r="L137" s="29"/>
      <c r="M137" s="29"/>
    </row>
    <row r="138" spans="1:13" s="4" customFormat="1" ht="20.25" customHeight="1">
      <c r="A138" s="157" t="s">
        <v>25</v>
      </c>
      <c r="B138" s="158"/>
      <c r="C138" s="158"/>
      <c r="D138" s="158"/>
      <c r="E138" s="158"/>
      <c r="F138" s="158"/>
      <c r="G138" s="158"/>
      <c r="H138" s="158"/>
      <c r="I138" s="158"/>
      <c r="J138" s="158"/>
      <c r="K138" s="158"/>
      <c r="L138" s="158"/>
      <c r="M138" s="159"/>
    </row>
    <row r="139" spans="1:13" s="4" customFormat="1" ht="12" customHeight="1">
      <c r="A139" s="167" t="s">
        <v>135</v>
      </c>
      <c r="B139" s="168"/>
      <c r="C139" s="168"/>
      <c r="D139" s="168"/>
      <c r="E139" s="169"/>
      <c r="F139" s="8">
        <v>2017</v>
      </c>
      <c r="G139" s="9">
        <f>SUM(H139:K139)</f>
        <v>26804.8</v>
      </c>
      <c r="H139" s="9">
        <f>SUM(H161)</f>
        <v>8451.6</v>
      </c>
      <c r="I139" s="9"/>
      <c r="J139" s="9">
        <f>SUM(J161)</f>
        <v>10835.5</v>
      </c>
      <c r="K139" s="5">
        <f>SUM(K161+K164)</f>
        <v>7517.7</v>
      </c>
      <c r="L139" s="58"/>
      <c r="M139" s="58"/>
    </row>
    <row r="140" spans="1:13" s="4" customFormat="1" ht="12" customHeight="1">
      <c r="A140" s="148"/>
      <c r="B140" s="149"/>
      <c r="C140" s="149"/>
      <c r="D140" s="149"/>
      <c r="E140" s="150"/>
      <c r="F140" s="10">
        <v>2018</v>
      </c>
      <c r="G140" s="11">
        <f>SUM(H140:K140)</f>
        <v>1024.5</v>
      </c>
      <c r="H140" s="11"/>
      <c r="I140" s="11"/>
      <c r="J140" s="11"/>
      <c r="K140" s="6">
        <f>SUM(K151)</f>
        <v>1024.5</v>
      </c>
      <c r="L140" s="60"/>
      <c r="M140" s="61"/>
    </row>
    <row r="141" spans="1:13" s="4" customFormat="1" ht="12" customHeight="1">
      <c r="A141" s="148"/>
      <c r="B141" s="149"/>
      <c r="C141" s="149"/>
      <c r="D141" s="149"/>
      <c r="E141" s="150"/>
      <c r="F141" s="10">
        <v>2019</v>
      </c>
      <c r="G141" s="11">
        <f>SUM(H141:K141)</f>
        <v>99</v>
      </c>
      <c r="H141" s="11"/>
      <c r="I141" s="11"/>
      <c r="J141" s="11"/>
      <c r="K141" s="6">
        <f>SUM(K146)</f>
        <v>99</v>
      </c>
      <c r="L141" s="60"/>
      <c r="M141" s="60"/>
    </row>
    <row r="142" spans="1:13" s="4" customFormat="1" ht="12" customHeight="1">
      <c r="A142" s="148"/>
      <c r="B142" s="149"/>
      <c r="C142" s="149"/>
      <c r="D142" s="149"/>
      <c r="E142" s="150"/>
      <c r="F142" s="10">
        <v>2021</v>
      </c>
      <c r="G142" s="11">
        <f>SUM(H142:K142)</f>
        <v>24860.199999999997</v>
      </c>
      <c r="H142" s="11"/>
      <c r="I142" s="11"/>
      <c r="J142" s="11">
        <f>SUM(J171)</f>
        <v>24611.6</v>
      </c>
      <c r="K142" s="6">
        <f>SUM(K171)</f>
        <v>248.60000000000002</v>
      </c>
      <c r="L142" s="60"/>
      <c r="M142" s="60"/>
    </row>
    <row r="143" spans="1:13" s="4" customFormat="1" ht="12" customHeight="1">
      <c r="A143" s="148"/>
      <c r="B143" s="149"/>
      <c r="C143" s="149"/>
      <c r="D143" s="149"/>
      <c r="E143" s="150"/>
      <c r="F143" s="10">
        <v>2022</v>
      </c>
      <c r="G143" s="11">
        <f>SUM(H143:K143)</f>
        <v>300</v>
      </c>
      <c r="H143" s="11"/>
      <c r="I143" s="11"/>
      <c r="J143" s="11"/>
      <c r="K143" s="6">
        <f>K148</f>
        <v>300</v>
      </c>
      <c r="L143" s="60"/>
      <c r="M143" s="60"/>
    </row>
    <row r="144" spans="1:13" s="4" customFormat="1" ht="12">
      <c r="A144" s="151"/>
      <c r="B144" s="152"/>
      <c r="C144" s="152"/>
      <c r="D144" s="152"/>
      <c r="E144" s="153"/>
      <c r="F144" s="55">
        <v>2023</v>
      </c>
      <c r="G144" s="56">
        <f>SUM(H144:L144)</f>
        <v>300</v>
      </c>
      <c r="H144" s="56"/>
      <c r="I144" s="56"/>
      <c r="J144" s="56"/>
      <c r="K144" s="6">
        <f>K149</f>
        <v>300</v>
      </c>
      <c r="L144" s="29"/>
      <c r="M144" s="29"/>
    </row>
    <row r="145" spans="1:13" s="4" customFormat="1" ht="11.25" customHeight="1">
      <c r="A145" s="125" t="s">
        <v>151</v>
      </c>
      <c r="B145" s="126"/>
      <c r="C145" s="126"/>
      <c r="D145" s="126"/>
      <c r="E145" s="127"/>
      <c r="F145" s="42">
        <v>2018</v>
      </c>
      <c r="G145" s="12">
        <f>SUM(H145:K145)</f>
        <v>1024.5</v>
      </c>
      <c r="H145" s="13"/>
      <c r="I145" s="13"/>
      <c r="J145" s="13"/>
      <c r="K145" s="12">
        <f>SUM(K151)</f>
        <v>1024.5</v>
      </c>
      <c r="L145" s="58"/>
      <c r="M145" s="58"/>
    </row>
    <row r="146" spans="1:13" s="4" customFormat="1" ht="11.25" customHeight="1">
      <c r="A146" s="128"/>
      <c r="B146" s="129"/>
      <c r="C146" s="129"/>
      <c r="D146" s="129"/>
      <c r="E146" s="130"/>
      <c r="F146" s="14">
        <v>2019</v>
      </c>
      <c r="G146" s="1">
        <f>SUM(H146:K146)</f>
        <v>99</v>
      </c>
      <c r="H146" s="15"/>
      <c r="I146" s="15"/>
      <c r="J146" s="15"/>
      <c r="K146" s="1">
        <f>SUM(K152)</f>
        <v>99</v>
      </c>
      <c r="L146" s="60"/>
      <c r="M146" s="60"/>
    </row>
    <row r="147" spans="1:13" s="4" customFormat="1" ht="11.25" customHeight="1" hidden="1">
      <c r="A147" s="128"/>
      <c r="B147" s="129"/>
      <c r="C147" s="129"/>
      <c r="D147" s="129"/>
      <c r="E147" s="130"/>
      <c r="F147" s="14"/>
      <c r="G147" s="1"/>
      <c r="H147" s="15"/>
      <c r="I147" s="15"/>
      <c r="J147" s="15"/>
      <c r="K147" s="1"/>
      <c r="L147" s="60"/>
      <c r="M147" s="60"/>
    </row>
    <row r="148" spans="1:13" s="4" customFormat="1" ht="11.25" customHeight="1">
      <c r="A148" s="128"/>
      <c r="B148" s="129"/>
      <c r="C148" s="129"/>
      <c r="D148" s="129"/>
      <c r="E148" s="130"/>
      <c r="F148" s="14">
        <v>2022</v>
      </c>
      <c r="G148" s="1">
        <f>SUM(H148:K148)</f>
        <v>300</v>
      </c>
      <c r="H148" s="15"/>
      <c r="I148" s="15"/>
      <c r="J148" s="15"/>
      <c r="K148" s="1">
        <f>K155</f>
        <v>300</v>
      </c>
      <c r="L148" s="60"/>
      <c r="M148" s="60"/>
    </row>
    <row r="149" spans="1:13" s="4" customFormat="1" ht="11.25" customHeight="1">
      <c r="A149" s="128"/>
      <c r="B149" s="129"/>
      <c r="C149" s="129"/>
      <c r="D149" s="129"/>
      <c r="E149" s="130"/>
      <c r="F149" s="14">
        <v>2023</v>
      </c>
      <c r="G149" s="1">
        <f>SUM(H149:K149)</f>
        <v>300</v>
      </c>
      <c r="H149" s="1"/>
      <c r="I149" s="1"/>
      <c r="J149" s="1"/>
      <c r="K149" s="1">
        <f>SUM(K155)</f>
        <v>300</v>
      </c>
      <c r="L149" s="60"/>
      <c r="M149" s="60"/>
    </row>
    <row r="150" spans="1:13" s="4" customFormat="1" ht="3" customHeight="1">
      <c r="A150" s="131"/>
      <c r="B150" s="132"/>
      <c r="C150" s="132"/>
      <c r="D150" s="132"/>
      <c r="E150" s="133"/>
      <c r="F150" s="43"/>
      <c r="G150" s="16"/>
      <c r="H150" s="16"/>
      <c r="I150" s="16"/>
      <c r="J150" s="16"/>
      <c r="K150" s="16"/>
      <c r="L150" s="29"/>
      <c r="M150" s="29"/>
    </row>
    <row r="151" spans="1:13" s="4" customFormat="1" ht="111.75" customHeight="1">
      <c r="A151" s="51" t="s">
        <v>34</v>
      </c>
      <c r="B151" s="23" t="s">
        <v>133</v>
      </c>
      <c r="C151" s="52" t="s">
        <v>13</v>
      </c>
      <c r="D151" s="53">
        <v>2018</v>
      </c>
      <c r="E151" s="35">
        <v>2018</v>
      </c>
      <c r="F151" s="35">
        <v>2018</v>
      </c>
      <c r="G151" s="27">
        <f>SUM(H151:K151)</f>
        <v>1024.5</v>
      </c>
      <c r="H151" s="27"/>
      <c r="I151" s="27"/>
      <c r="J151" s="27"/>
      <c r="K151" s="19">
        <f>1500+118.3-593.8</f>
        <v>1024.5</v>
      </c>
      <c r="L151" s="58"/>
      <c r="M151" s="81" t="s">
        <v>132</v>
      </c>
    </row>
    <row r="152" spans="1:13" s="4" customFormat="1" ht="15" customHeight="1">
      <c r="A152" s="51" t="s">
        <v>61</v>
      </c>
      <c r="B152" s="87" t="s">
        <v>131</v>
      </c>
      <c r="C152" s="87" t="s">
        <v>13</v>
      </c>
      <c r="D152" s="53">
        <v>2019</v>
      </c>
      <c r="E152" s="35">
        <v>2019</v>
      </c>
      <c r="F152" s="35">
        <v>2019</v>
      </c>
      <c r="G152" s="27">
        <f>SUM(H152:K152)</f>
        <v>99</v>
      </c>
      <c r="H152" s="27"/>
      <c r="I152" s="27"/>
      <c r="J152" s="27"/>
      <c r="K152" s="19">
        <v>99</v>
      </c>
      <c r="L152" s="58"/>
      <c r="M152" s="171"/>
    </row>
    <row r="153" spans="1:13" s="4" customFormat="1" ht="38.25" customHeight="1">
      <c r="A153" s="41"/>
      <c r="B153" s="89"/>
      <c r="C153" s="89"/>
      <c r="D153" s="54"/>
      <c r="E153" s="39"/>
      <c r="F153" s="24"/>
      <c r="G153" s="25"/>
      <c r="H153" s="25"/>
      <c r="I153" s="25"/>
      <c r="J153" s="25"/>
      <c r="K153" s="25"/>
      <c r="L153" s="29"/>
      <c r="M153" s="171"/>
    </row>
    <row r="154" spans="1:13" s="4" customFormat="1" ht="3.75" customHeight="1">
      <c r="A154" s="101" t="s">
        <v>152</v>
      </c>
      <c r="B154" s="87" t="s">
        <v>148</v>
      </c>
      <c r="C154" s="87" t="s">
        <v>13</v>
      </c>
      <c r="D154" s="93">
        <v>2022</v>
      </c>
      <c r="E154" s="90">
        <v>2023</v>
      </c>
      <c r="F154" s="42"/>
      <c r="G154" s="12"/>
      <c r="H154" s="13"/>
      <c r="I154" s="13"/>
      <c r="J154" s="13"/>
      <c r="K154" s="12"/>
      <c r="L154" s="12"/>
      <c r="M154" s="171"/>
    </row>
    <row r="155" spans="1:13" s="4" customFormat="1" ht="14.25" customHeight="1">
      <c r="A155" s="102"/>
      <c r="B155" s="88"/>
      <c r="C155" s="88"/>
      <c r="D155" s="94"/>
      <c r="E155" s="91"/>
      <c r="F155" s="14">
        <v>2022</v>
      </c>
      <c r="G155" s="1">
        <f>SUM(H155:L155)</f>
        <v>300</v>
      </c>
      <c r="H155" s="15"/>
      <c r="I155" s="15"/>
      <c r="J155" s="15"/>
      <c r="K155" s="1">
        <v>300</v>
      </c>
      <c r="L155" s="15"/>
      <c r="M155" s="171"/>
    </row>
    <row r="156" spans="1:13" s="4" customFormat="1" ht="12">
      <c r="A156" s="102"/>
      <c r="B156" s="88"/>
      <c r="C156" s="88"/>
      <c r="D156" s="94"/>
      <c r="E156" s="91"/>
      <c r="F156" s="14">
        <v>2023</v>
      </c>
      <c r="G156" s="1">
        <v>300</v>
      </c>
      <c r="H156" s="15"/>
      <c r="I156" s="15"/>
      <c r="J156" s="15"/>
      <c r="K156" s="1">
        <v>300</v>
      </c>
      <c r="L156" s="15"/>
      <c r="M156" s="171"/>
    </row>
    <row r="157" spans="1:13" s="4" customFormat="1" ht="95.25" customHeight="1">
      <c r="A157" s="103"/>
      <c r="B157" s="89"/>
      <c r="C157" s="89"/>
      <c r="D157" s="95"/>
      <c r="E157" s="92"/>
      <c r="F157" s="39"/>
      <c r="G157" s="20"/>
      <c r="H157" s="20"/>
      <c r="I157" s="20"/>
      <c r="J157" s="20"/>
      <c r="K157" s="20"/>
      <c r="L157" s="29"/>
      <c r="M157" s="172"/>
    </row>
    <row r="158" spans="1:13" s="4" customFormat="1" ht="12" customHeight="1">
      <c r="A158" s="104" t="s">
        <v>149</v>
      </c>
      <c r="B158" s="105"/>
      <c r="C158" s="105"/>
      <c r="D158" s="105"/>
      <c r="E158" s="106"/>
      <c r="F158" s="42">
        <v>2017</v>
      </c>
      <c r="G158" s="12">
        <f>SUM(H158:K158)</f>
        <v>26804.8</v>
      </c>
      <c r="H158" s="12">
        <f>SUM(H161)</f>
        <v>8451.6</v>
      </c>
      <c r="I158" s="12"/>
      <c r="J158" s="12">
        <f>SUM(J161)</f>
        <v>10835.5</v>
      </c>
      <c r="K158" s="12">
        <f>SUM(K161+K164)</f>
        <v>7517.7</v>
      </c>
      <c r="L158" s="58"/>
      <c r="M158" s="58"/>
    </row>
    <row r="159" spans="1:13" s="4" customFormat="1" ht="12" customHeight="1">
      <c r="A159" s="107"/>
      <c r="B159" s="108"/>
      <c r="C159" s="108"/>
      <c r="D159" s="108"/>
      <c r="E159" s="109"/>
      <c r="F159" s="14"/>
      <c r="G159" s="1"/>
      <c r="H159" s="15"/>
      <c r="I159" s="15"/>
      <c r="J159" s="15"/>
      <c r="K159" s="1"/>
      <c r="L159" s="60"/>
      <c r="M159" s="60"/>
    </row>
    <row r="160" spans="1:13" s="4" customFormat="1" ht="12" customHeight="1">
      <c r="A160" s="110"/>
      <c r="B160" s="111"/>
      <c r="C160" s="111"/>
      <c r="D160" s="111"/>
      <c r="E160" s="112"/>
      <c r="F160" s="43"/>
      <c r="G160" s="16"/>
      <c r="H160" s="16"/>
      <c r="I160" s="16"/>
      <c r="J160" s="16"/>
      <c r="K160" s="16"/>
      <c r="L160" s="29"/>
      <c r="M160" s="29"/>
    </row>
    <row r="161" spans="1:13" s="4" customFormat="1" ht="76.5" customHeight="1">
      <c r="A161" s="41" t="s">
        <v>35</v>
      </c>
      <c r="B161" s="49" t="s">
        <v>26</v>
      </c>
      <c r="C161" s="31" t="s">
        <v>13</v>
      </c>
      <c r="D161" s="39">
        <v>2017</v>
      </c>
      <c r="E161" s="39">
        <v>2017</v>
      </c>
      <c r="F161" s="34">
        <v>2017</v>
      </c>
      <c r="G161" s="18">
        <f>SUM(H161:K161)</f>
        <v>19760.6</v>
      </c>
      <c r="H161" s="18">
        <f>SUM(H162)</f>
        <v>8451.6</v>
      </c>
      <c r="I161" s="18"/>
      <c r="J161" s="18">
        <f>SUM(J162+J163)</f>
        <v>10835.5</v>
      </c>
      <c r="K161" s="18">
        <f>SUM(K162+K163)</f>
        <v>473.5</v>
      </c>
      <c r="L161" s="59"/>
      <c r="M161" s="74"/>
    </row>
    <row r="162" spans="1:13" s="4" customFormat="1" ht="36" customHeight="1">
      <c r="A162" s="32" t="s">
        <v>144</v>
      </c>
      <c r="B162" s="33" t="s">
        <v>138</v>
      </c>
      <c r="C162" s="33" t="s">
        <v>18</v>
      </c>
      <c r="D162" s="34">
        <v>2017</v>
      </c>
      <c r="E162" s="34">
        <v>2017</v>
      </c>
      <c r="F162" s="34">
        <v>2017</v>
      </c>
      <c r="G162" s="18">
        <f>SUM(H162:K162)</f>
        <v>17460.9</v>
      </c>
      <c r="H162" s="18">
        <v>8451.6</v>
      </c>
      <c r="I162" s="18"/>
      <c r="J162" s="18">
        <f>8645.2-86.4</f>
        <v>8558.800000000001</v>
      </c>
      <c r="K162" s="18">
        <v>450.5</v>
      </c>
      <c r="L162" s="59"/>
      <c r="M162" s="81" t="s">
        <v>132</v>
      </c>
    </row>
    <row r="163" spans="1:13" s="4" customFormat="1" ht="61.5" customHeight="1">
      <c r="A163" s="32" t="s">
        <v>150</v>
      </c>
      <c r="B163" s="33" t="s">
        <v>27</v>
      </c>
      <c r="C163" s="33" t="s">
        <v>13</v>
      </c>
      <c r="D163" s="34">
        <v>2017</v>
      </c>
      <c r="E163" s="34">
        <v>2017</v>
      </c>
      <c r="F163" s="34">
        <v>2017</v>
      </c>
      <c r="G163" s="18">
        <f>SUM(H163:K163)</f>
        <v>2299.7</v>
      </c>
      <c r="H163" s="18"/>
      <c r="I163" s="18"/>
      <c r="J163" s="18">
        <v>2276.7</v>
      </c>
      <c r="K163" s="18">
        <v>23</v>
      </c>
      <c r="L163" s="59"/>
      <c r="M163" s="82"/>
    </row>
    <row r="164" spans="1:13" s="4" customFormat="1" ht="63.75" customHeight="1">
      <c r="A164" s="32" t="s">
        <v>36</v>
      </c>
      <c r="B164" s="33" t="s">
        <v>28</v>
      </c>
      <c r="C164" s="33" t="s">
        <v>18</v>
      </c>
      <c r="D164" s="34">
        <v>2017</v>
      </c>
      <c r="E164" s="34">
        <v>2017</v>
      </c>
      <c r="F164" s="34">
        <v>2017</v>
      </c>
      <c r="G164" s="18">
        <f>SUM(H164:K164)</f>
        <v>7044.2</v>
      </c>
      <c r="H164" s="18"/>
      <c r="I164" s="18"/>
      <c r="J164" s="18"/>
      <c r="K164" s="18">
        <v>7044.2</v>
      </c>
      <c r="L164" s="29"/>
      <c r="M164" s="135"/>
    </row>
    <row r="165" spans="1:13" s="4" customFormat="1" ht="12" hidden="1">
      <c r="A165" s="104" t="s">
        <v>136</v>
      </c>
      <c r="B165" s="105"/>
      <c r="C165" s="105"/>
      <c r="D165" s="105"/>
      <c r="E165" s="106"/>
      <c r="F165" s="42">
        <v>2021</v>
      </c>
      <c r="G165" s="12">
        <f>SUM(H165:K165)</f>
        <v>0</v>
      </c>
      <c r="H165" s="12"/>
      <c r="I165" s="12"/>
      <c r="J165" s="12"/>
      <c r="K165" s="12">
        <f>SUM(K168)</f>
        <v>0</v>
      </c>
      <c r="L165" s="58"/>
      <c r="M165" s="71"/>
    </row>
    <row r="166" spans="1:13" s="4" customFormat="1" ht="6.75" customHeight="1" hidden="1">
      <c r="A166" s="107"/>
      <c r="B166" s="108"/>
      <c r="C166" s="108"/>
      <c r="D166" s="108"/>
      <c r="E166" s="109"/>
      <c r="F166" s="14"/>
      <c r="G166" s="1"/>
      <c r="H166" s="15"/>
      <c r="I166" s="15"/>
      <c r="J166" s="15"/>
      <c r="K166" s="1"/>
      <c r="L166" s="60"/>
      <c r="M166" s="72"/>
    </row>
    <row r="167" spans="1:13" s="4" customFormat="1" ht="6" customHeight="1" hidden="1">
      <c r="A167" s="110"/>
      <c r="B167" s="111"/>
      <c r="C167" s="111"/>
      <c r="D167" s="111"/>
      <c r="E167" s="112"/>
      <c r="F167" s="43"/>
      <c r="G167" s="16"/>
      <c r="H167" s="16"/>
      <c r="I167" s="16"/>
      <c r="J167" s="16"/>
      <c r="K167" s="16"/>
      <c r="L167" s="29"/>
      <c r="M167" s="73"/>
    </row>
    <row r="168" spans="1:13" s="4" customFormat="1" ht="124.5" customHeight="1" hidden="1">
      <c r="A168" s="41" t="s">
        <v>35</v>
      </c>
      <c r="B168" s="49" t="s">
        <v>129</v>
      </c>
      <c r="C168" s="31" t="s">
        <v>13</v>
      </c>
      <c r="D168" s="39">
        <v>2021</v>
      </c>
      <c r="E168" s="39">
        <v>2021</v>
      </c>
      <c r="F168" s="34">
        <v>2021</v>
      </c>
      <c r="G168" s="18">
        <f>SUM(H168:K168)</f>
        <v>0</v>
      </c>
      <c r="H168" s="18"/>
      <c r="I168" s="18"/>
      <c r="J168" s="18"/>
      <c r="K168" s="18">
        <f>SUM(K170)</f>
        <v>0</v>
      </c>
      <c r="L168" s="59"/>
      <c r="M168" s="81" t="s">
        <v>132</v>
      </c>
    </row>
    <row r="169" spans="1:13" s="4" customFormat="1" ht="36.75" customHeight="1" hidden="1">
      <c r="A169" s="32" t="s">
        <v>144</v>
      </c>
      <c r="B169" s="33" t="s">
        <v>137</v>
      </c>
      <c r="C169" s="33" t="s">
        <v>18</v>
      </c>
      <c r="D169" s="39">
        <v>2021</v>
      </c>
      <c r="E169" s="39">
        <v>2021</v>
      </c>
      <c r="F169" s="34">
        <v>2021</v>
      </c>
      <c r="G169" s="18">
        <f>SUM(H169:K169)</f>
        <v>0</v>
      </c>
      <c r="H169" s="18"/>
      <c r="I169" s="18"/>
      <c r="J169" s="18"/>
      <c r="K169" s="18">
        <f>SUM(K170)</f>
        <v>0</v>
      </c>
      <c r="L169" s="59"/>
      <c r="M169" s="82"/>
    </row>
    <row r="170" spans="1:13" s="4" customFormat="1" ht="48.75" customHeight="1" hidden="1">
      <c r="A170" s="32" t="s">
        <v>145</v>
      </c>
      <c r="B170" s="33" t="s">
        <v>143</v>
      </c>
      <c r="C170" s="33" t="s">
        <v>18</v>
      </c>
      <c r="D170" s="39">
        <v>2021</v>
      </c>
      <c r="E170" s="39">
        <v>2021</v>
      </c>
      <c r="F170" s="34">
        <v>2021</v>
      </c>
      <c r="G170" s="18">
        <f>SUM(H170:K170)</f>
        <v>0</v>
      </c>
      <c r="H170" s="18"/>
      <c r="I170" s="18"/>
      <c r="J170" s="18"/>
      <c r="K170" s="18">
        <v>0</v>
      </c>
      <c r="L170" s="59"/>
      <c r="M170" s="82"/>
    </row>
    <row r="171" spans="1:13" s="4" customFormat="1" ht="12" customHeight="1">
      <c r="A171" s="104" t="s">
        <v>158</v>
      </c>
      <c r="B171" s="105"/>
      <c r="C171" s="105"/>
      <c r="D171" s="105"/>
      <c r="E171" s="106"/>
      <c r="F171" s="42">
        <v>2021</v>
      </c>
      <c r="G171" s="12">
        <f>SUM(G174)</f>
        <v>24860.199999999997</v>
      </c>
      <c r="H171" s="12"/>
      <c r="I171" s="12"/>
      <c r="J171" s="12">
        <f>SUM(J174)</f>
        <v>24611.6</v>
      </c>
      <c r="K171" s="12">
        <f>SUM(K174)</f>
        <v>248.60000000000002</v>
      </c>
      <c r="L171" s="58"/>
      <c r="M171" s="58"/>
    </row>
    <row r="172" spans="1:13" s="4" customFormat="1" ht="12" customHeight="1">
      <c r="A172" s="107"/>
      <c r="B172" s="108"/>
      <c r="C172" s="108"/>
      <c r="D172" s="108"/>
      <c r="E172" s="109"/>
      <c r="F172" s="14"/>
      <c r="G172" s="1"/>
      <c r="H172" s="15"/>
      <c r="I172" s="15"/>
      <c r="J172" s="15"/>
      <c r="K172" s="1"/>
      <c r="L172" s="60"/>
      <c r="M172" s="60"/>
    </row>
    <row r="173" spans="1:13" s="4" customFormat="1" ht="12" customHeight="1">
      <c r="A173" s="110"/>
      <c r="B173" s="111"/>
      <c r="C173" s="111"/>
      <c r="D173" s="111"/>
      <c r="E173" s="112"/>
      <c r="F173" s="43"/>
      <c r="G173" s="16"/>
      <c r="H173" s="16"/>
      <c r="I173" s="16"/>
      <c r="J173" s="16"/>
      <c r="K173" s="16"/>
      <c r="L173" s="29"/>
      <c r="M173" s="29"/>
    </row>
    <row r="174" spans="1:13" s="4" customFormat="1" ht="126" customHeight="1">
      <c r="A174" s="41" t="s">
        <v>60</v>
      </c>
      <c r="B174" s="49" t="s">
        <v>153</v>
      </c>
      <c r="C174" s="31" t="s">
        <v>13</v>
      </c>
      <c r="D174" s="39">
        <v>2021</v>
      </c>
      <c r="E174" s="39">
        <v>2021</v>
      </c>
      <c r="F174" s="34">
        <v>2021</v>
      </c>
      <c r="G174" s="18">
        <f>SUM(H174:K174)</f>
        <v>24860.199999999997</v>
      </c>
      <c r="H174" s="18"/>
      <c r="I174" s="18"/>
      <c r="J174" s="18">
        <f>SUM(J175:J176)</f>
        <v>24611.6</v>
      </c>
      <c r="K174" s="18">
        <f>SUM(K175:K176)</f>
        <v>248.60000000000002</v>
      </c>
      <c r="L174" s="59"/>
      <c r="M174" s="81" t="s">
        <v>132</v>
      </c>
    </row>
    <row r="175" spans="1:13" s="4" customFormat="1" ht="51" customHeight="1">
      <c r="A175" s="32" t="s">
        <v>156</v>
      </c>
      <c r="B175" s="33" t="s">
        <v>154</v>
      </c>
      <c r="C175" s="33" t="s">
        <v>18</v>
      </c>
      <c r="D175" s="34">
        <v>2021</v>
      </c>
      <c r="E175" s="34">
        <v>2021</v>
      </c>
      <c r="F175" s="34">
        <v>2021</v>
      </c>
      <c r="G175" s="18">
        <f>SUM(H175:K175)</f>
        <v>12272.7</v>
      </c>
      <c r="H175" s="18"/>
      <c r="I175" s="18"/>
      <c r="J175" s="18">
        <v>12150</v>
      </c>
      <c r="K175" s="18">
        <v>122.7</v>
      </c>
      <c r="L175" s="59"/>
      <c r="M175" s="82"/>
    </row>
    <row r="176" spans="1:13" s="4" customFormat="1" ht="51.75" customHeight="1">
      <c r="A176" s="32" t="s">
        <v>157</v>
      </c>
      <c r="B176" s="33" t="s">
        <v>155</v>
      </c>
      <c r="C176" s="33" t="s">
        <v>13</v>
      </c>
      <c r="D176" s="34">
        <v>2021</v>
      </c>
      <c r="E176" s="34">
        <v>2021</v>
      </c>
      <c r="F176" s="34">
        <v>2021</v>
      </c>
      <c r="G176" s="18">
        <f>SUM(H176:K176)</f>
        <v>12587.5</v>
      </c>
      <c r="H176" s="18"/>
      <c r="I176" s="18"/>
      <c r="J176" s="18">
        <v>12461.6</v>
      </c>
      <c r="K176" s="18">
        <v>125.9</v>
      </c>
      <c r="L176" s="59"/>
      <c r="M176" s="135"/>
    </row>
    <row r="177" spans="1:13" s="4" customFormat="1" ht="12" customHeight="1">
      <c r="A177" s="84"/>
      <c r="B177" s="96" t="s">
        <v>29</v>
      </c>
      <c r="C177" s="96"/>
      <c r="D177" s="85"/>
      <c r="E177" s="85"/>
      <c r="F177" s="8">
        <v>2017</v>
      </c>
      <c r="G177" s="5">
        <f aca="true" t="shared" si="11" ref="G177:G182">SUM(H177:K177)</f>
        <v>26804.8</v>
      </c>
      <c r="H177" s="5">
        <f>SUM(H139)</f>
        <v>8451.6</v>
      </c>
      <c r="I177" s="5"/>
      <c r="J177" s="5">
        <f>SUM(J139)</f>
        <v>10835.5</v>
      </c>
      <c r="K177" s="5">
        <f>SUM(K139)</f>
        <v>7517.7</v>
      </c>
      <c r="L177" s="58"/>
      <c r="M177" s="58"/>
    </row>
    <row r="178" spans="1:13" s="4" customFormat="1" ht="12" customHeight="1">
      <c r="A178" s="84"/>
      <c r="B178" s="96"/>
      <c r="C178" s="96"/>
      <c r="D178" s="85"/>
      <c r="E178" s="85"/>
      <c r="F178" s="10">
        <v>2018</v>
      </c>
      <c r="G178" s="6">
        <f t="shared" si="11"/>
        <v>1024.5</v>
      </c>
      <c r="H178" s="6"/>
      <c r="I178" s="6"/>
      <c r="J178" s="6"/>
      <c r="K178" s="6">
        <f>SUM(K140)</f>
        <v>1024.5</v>
      </c>
      <c r="L178" s="60"/>
      <c r="M178" s="60"/>
    </row>
    <row r="179" spans="1:13" s="4" customFormat="1" ht="12" customHeight="1">
      <c r="A179" s="90"/>
      <c r="B179" s="97"/>
      <c r="C179" s="97"/>
      <c r="D179" s="86"/>
      <c r="E179" s="86"/>
      <c r="F179" s="10">
        <v>2019</v>
      </c>
      <c r="G179" s="11">
        <f t="shared" si="11"/>
        <v>99</v>
      </c>
      <c r="H179" s="6"/>
      <c r="I179" s="6"/>
      <c r="J179" s="6"/>
      <c r="K179" s="6">
        <f>SUM(K141)</f>
        <v>99</v>
      </c>
      <c r="L179" s="60"/>
      <c r="M179" s="60"/>
    </row>
    <row r="180" spans="1:13" s="4" customFormat="1" ht="12" customHeight="1">
      <c r="A180" s="90"/>
      <c r="B180" s="97"/>
      <c r="C180" s="97"/>
      <c r="D180" s="86"/>
      <c r="E180" s="86"/>
      <c r="F180" s="10">
        <v>2021</v>
      </c>
      <c r="G180" s="11">
        <f t="shared" si="11"/>
        <v>24860.199999999997</v>
      </c>
      <c r="H180" s="6"/>
      <c r="I180" s="6"/>
      <c r="J180" s="6">
        <f>SUM(J142)</f>
        <v>24611.6</v>
      </c>
      <c r="K180" s="6">
        <f>SUM(K142)</f>
        <v>248.60000000000002</v>
      </c>
      <c r="L180" s="60"/>
      <c r="M180" s="60"/>
    </row>
    <row r="181" spans="1:13" s="4" customFormat="1" ht="12" customHeight="1">
      <c r="A181" s="90"/>
      <c r="B181" s="97"/>
      <c r="C181" s="97"/>
      <c r="D181" s="86"/>
      <c r="E181" s="86"/>
      <c r="F181" s="10">
        <v>2022</v>
      </c>
      <c r="G181" s="11">
        <f t="shared" si="11"/>
        <v>300</v>
      </c>
      <c r="H181" s="6"/>
      <c r="I181" s="6"/>
      <c r="J181" s="6"/>
      <c r="K181" s="6">
        <f>SUM(K143)</f>
        <v>300</v>
      </c>
      <c r="L181" s="60"/>
      <c r="M181" s="60"/>
    </row>
    <row r="182" spans="1:13" s="4" customFormat="1" ht="12" customHeight="1">
      <c r="A182" s="90"/>
      <c r="B182" s="97"/>
      <c r="C182" s="97"/>
      <c r="D182" s="86"/>
      <c r="E182" s="86"/>
      <c r="F182" s="10">
        <v>2023</v>
      </c>
      <c r="G182" s="11">
        <f t="shared" si="11"/>
        <v>300</v>
      </c>
      <c r="H182" s="6"/>
      <c r="I182" s="6"/>
      <c r="J182" s="6"/>
      <c r="K182" s="6">
        <f>SUM(K144)</f>
        <v>300</v>
      </c>
      <c r="L182" s="60"/>
      <c r="M182" s="60"/>
    </row>
    <row r="183" spans="1:13" s="4" customFormat="1" ht="12" customHeight="1">
      <c r="A183" s="90"/>
      <c r="B183" s="97"/>
      <c r="C183" s="97"/>
      <c r="D183" s="86"/>
      <c r="E183" s="86"/>
      <c r="F183" s="10" t="s">
        <v>146</v>
      </c>
      <c r="G183" s="6">
        <f>SUM(G177:G182)</f>
        <v>53388.5</v>
      </c>
      <c r="H183" s="6">
        <f>SUM(H177:H181)</f>
        <v>8451.6</v>
      </c>
      <c r="I183" s="6"/>
      <c r="J183" s="6">
        <f>SUM(J177:J181)</f>
        <v>35447.1</v>
      </c>
      <c r="K183" s="6">
        <f>SUM(K177:K182)</f>
        <v>9489.800000000001</v>
      </c>
      <c r="L183" s="29"/>
      <c r="M183" s="29"/>
    </row>
    <row r="184" spans="1:13" s="57" customFormat="1" ht="21" customHeight="1">
      <c r="A184" s="164" t="s">
        <v>30</v>
      </c>
      <c r="B184" s="165"/>
      <c r="C184" s="165"/>
      <c r="D184" s="165"/>
      <c r="E184" s="165"/>
      <c r="F184" s="165"/>
      <c r="G184" s="165"/>
      <c r="H184" s="165"/>
      <c r="I184" s="165"/>
      <c r="J184" s="165"/>
      <c r="K184" s="165"/>
      <c r="L184" s="165"/>
      <c r="M184" s="166"/>
    </row>
    <row r="185" spans="1:13" s="4" customFormat="1" ht="13.5" customHeight="1">
      <c r="A185" s="113" t="s">
        <v>66</v>
      </c>
      <c r="B185" s="114"/>
      <c r="C185" s="114"/>
      <c r="D185" s="114"/>
      <c r="E185" s="115"/>
      <c r="F185" s="8">
        <v>2017</v>
      </c>
      <c r="G185" s="9">
        <f>SUM(H185:K185)</f>
        <v>1380.9</v>
      </c>
      <c r="H185" s="9"/>
      <c r="I185" s="9"/>
      <c r="J185" s="9">
        <f>SUM(J188)</f>
        <v>1297.9</v>
      </c>
      <c r="K185" s="9">
        <f>SUM(K188)</f>
        <v>83</v>
      </c>
      <c r="L185" s="58"/>
      <c r="M185" s="58"/>
    </row>
    <row r="186" spans="1:13" s="4" customFormat="1" ht="7.5" customHeight="1">
      <c r="A186" s="116"/>
      <c r="B186" s="117"/>
      <c r="C186" s="117"/>
      <c r="D186" s="117"/>
      <c r="E186" s="118"/>
      <c r="F186" s="10"/>
      <c r="G186" s="11"/>
      <c r="H186" s="11"/>
      <c r="I186" s="11"/>
      <c r="J186" s="11"/>
      <c r="K186" s="11"/>
      <c r="L186" s="60"/>
      <c r="M186" s="60"/>
    </row>
    <row r="187" spans="1:13" s="4" customFormat="1" ht="7.5" customHeight="1">
      <c r="A187" s="119"/>
      <c r="B187" s="120"/>
      <c r="C187" s="120"/>
      <c r="D187" s="120"/>
      <c r="E187" s="121"/>
      <c r="F187" s="55"/>
      <c r="G187" s="7"/>
      <c r="H187" s="29"/>
      <c r="I187" s="29"/>
      <c r="J187" s="29"/>
      <c r="K187" s="11"/>
      <c r="L187" s="29"/>
      <c r="M187" s="29"/>
    </row>
    <row r="188" spans="1:13" s="4" customFormat="1" ht="11.25" customHeight="1">
      <c r="A188" s="104" t="s">
        <v>112</v>
      </c>
      <c r="B188" s="105"/>
      <c r="C188" s="105"/>
      <c r="D188" s="105"/>
      <c r="E188" s="106"/>
      <c r="F188" s="42">
        <v>2017</v>
      </c>
      <c r="G188" s="12">
        <f>SUM(H188:K188)</f>
        <v>1380.9</v>
      </c>
      <c r="H188" s="12"/>
      <c r="I188" s="12"/>
      <c r="J188" s="12">
        <f>SUM(J191)</f>
        <v>1297.9</v>
      </c>
      <c r="K188" s="12">
        <f>SUM(K191)</f>
        <v>83</v>
      </c>
      <c r="L188" s="58"/>
      <c r="M188" s="58"/>
    </row>
    <row r="189" spans="1:13" s="4" customFormat="1" ht="11.25" customHeight="1">
      <c r="A189" s="107"/>
      <c r="B189" s="108"/>
      <c r="C189" s="108"/>
      <c r="D189" s="108"/>
      <c r="E189" s="109"/>
      <c r="F189" s="14"/>
      <c r="G189" s="1"/>
      <c r="H189" s="1"/>
      <c r="I189" s="1"/>
      <c r="J189" s="1"/>
      <c r="K189" s="1"/>
      <c r="L189" s="60"/>
      <c r="M189" s="60"/>
    </row>
    <row r="190" spans="1:13" s="4" customFormat="1" ht="7.5" customHeight="1">
      <c r="A190" s="110"/>
      <c r="B190" s="111"/>
      <c r="C190" s="111"/>
      <c r="D190" s="111"/>
      <c r="E190" s="112"/>
      <c r="F190" s="43"/>
      <c r="G190" s="16"/>
      <c r="H190" s="16"/>
      <c r="I190" s="16"/>
      <c r="J190" s="16"/>
      <c r="K190" s="16"/>
      <c r="L190" s="29"/>
      <c r="M190" s="29"/>
    </row>
    <row r="191" spans="1:13" s="4" customFormat="1" ht="15" customHeight="1">
      <c r="A191" s="84" t="s">
        <v>31</v>
      </c>
      <c r="B191" s="99" t="s">
        <v>113</v>
      </c>
      <c r="C191" s="100" t="s">
        <v>13</v>
      </c>
      <c r="D191" s="84">
        <v>2017</v>
      </c>
      <c r="E191" s="84">
        <v>2017</v>
      </c>
      <c r="F191" s="45">
        <v>2017</v>
      </c>
      <c r="G191" s="12">
        <f>SUM(H191:K191)</f>
        <v>1380.9</v>
      </c>
      <c r="H191" s="12"/>
      <c r="I191" s="12"/>
      <c r="J191" s="12">
        <f>SUM(J194)</f>
        <v>1297.9</v>
      </c>
      <c r="K191" s="12">
        <f>SUM(K194)</f>
        <v>83</v>
      </c>
      <c r="L191" s="58"/>
      <c r="M191" s="139" t="s">
        <v>132</v>
      </c>
    </row>
    <row r="192" spans="1:13" s="4" customFormat="1" ht="15" customHeight="1">
      <c r="A192" s="84"/>
      <c r="B192" s="99"/>
      <c r="C192" s="100"/>
      <c r="D192" s="84"/>
      <c r="E192" s="84"/>
      <c r="F192" s="46"/>
      <c r="G192" s="1"/>
      <c r="H192" s="1"/>
      <c r="I192" s="1"/>
      <c r="J192" s="1"/>
      <c r="K192" s="1"/>
      <c r="L192" s="60"/>
      <c r="M192" s="139"/>
    </row>
    <row r="193" spans="1:13" s="4" customFormat="1" ht="68.25" customHeight="1">
      <c r="A193" s="84"/>
      <c r="B193" s="99"/>
      <c r="C193" s="100"/>
      <c r="D193" s="84"/>
      <c r="E193" s="84"/>
      <c r="F193" s="39"/>
      <c r="G193" s="20"/>
      <c r="H193" s="20"/>
      <c r="I193" s="20"/>
      <c r="J193" s="20"/>
      <c r="K193" s="20"/>
      <c r="L193" s="29"/>
      <c r="M193" s="139"/>
    </row>
    <row r="194" spans="1:13" s="4" customFormat="1" ht="12">
      <c r="A194" s="83" t="s">
        <v>62</v>
      </c>
      <c r="B194" s="98" t="s">
        <v>32</v>
      </c>
      <c r="C194" s="100" t="s">
        <v>13</v>
      </c>
      <c r="D194" s="84">
        <v>2017</v>
      </c>
      <c r="E194" s="84">
        <v>2017</v>
      </c>
      <c r="F194" s="45">
        <v>2017</v>
      </c>
      <c r="G194" s="12">
        <f>SUM(H194:K194)</f>
        <v>1380.9</v>
      </c>
      <c r="H194" s="12"/>
      <c r="I194" s="12"/>
      <c r="J194" s="12">
        <v>1297.9</v>
      </c>
      <c r="K194" s="12">
        <v>83</v>
      </c>
      <c r="L194" s="58"/>
      <c r="M194" s="139"/>
    </row>
    <row r="195" spans="1:13" s="4" customFormat="1" ht="12">
      <c r="A195" s="83"/>
      <c r="B195" s="98"/>
      <c r="C195" s="100"/>
      <c r="D195" s="84"/>
      <c r="E195" s="84"/>
      <c r="F195" s="46"/>
      <c r="G195" s="1"/>
      <c r="H195" s="1"/>
      <c r="I195" s="1"/>
      <c r="J195" s="1"/>
      <c r="K195" s="1"/>
      <c r="L195" s="60"/>
      <c r="M195" s="139"/>
    </row>
    <row r="196" spans="1:13" s="4" customFormat="1" ht="12">
      <c r="A196" s="83"/>
      <c r="B196" s="98"/>
      <c r="C196" s="100"/>
      <c r="D196" s="84"/>
      <c r="E196" s="84"/>
      <c r="F196" s="46"/>
      <c r="G196" s="1"/>
      <c r="H196" s="1"/>
      <c r="I196" s="1"/>
      <c r="J196" s="1"/>
      <c r="K196" s="1"/>
      <c r="L196" s="60"/>
      <c r="M196" s="139"/>
    </row>
    <row r="197" spans="1:13" s="4" customFormat="1" ht="27" customHeight="1">
      <c r="A197" s="83"/>
      <c r="B197" s="98"/>
      <c r="C197" s="100"/>
      <c r="D197" s="84"/>
      <c r="E197" s="84"/>
      <c r="F197" s="39"/>
      <c r="G197" s="20"/>
      <c r="H197" s="20"/>
      <c r="I197" s="20"/>
      <c r="J197" s="20"/>
      <c r="K197" s="20"/>
      <c r="L197" s="60"/>
      <c r="M197" s="139"/>
    </row>
    <row r="198" spans="1:13" s="4" customFormat="1" ht="12" customHeight="1">
      <c r="A198" s="85"/>
      <c r="B198" s="96" t="s">
        <v>33</v>
      </c>
      <c r="C198" s="96"/>
      <c r="D198" s="85"/>
      <c r="E198" s="85"/>
      <c r="F198" s="76">
        <v>2017</v>
      </c>
      <c r="G198" s="5">
        <f>SUM(H198:K198)</f>
        <v>1380.9</v>
      </c>
      <c r="H198" s="78"/>
      <c r="I198" s="5"/>
      <c r="J198" s="78">
        <f>SUM(J185)</f>
        <v>1297.9</v>
      </c>
      <c r="K198" s="5">
        <f>SUM(K185)</f>
        <v>83</v>
      </c>
      <c r="L198" s="58"/>
      <c r="M198" s="58"/>
    </row>
    <row r="199" spans="1:13" s="4" customFormat="1" ht="12" customHeight="1" hidden="1">
      <c r="A199" s="85"/>
      <c r="B199" s="96"/>
      <c r="C199" s="96"/>
      <c r="D199" s="85"/>
      <c r="E199" s="85"/>
      <c r="F199" s="44"/>
      <c r="G199" s="6"/>
      <c r="H199" s="79"/>
      <c r="I199" s="6"/>
      <c r="J199" s="79"/>
      <c r="K199" s="6"/>
      <c r="L199" s="60"/>
      <c r="M199" s="60"/>
    </row>
    <row r="200" spans="1:13" s="4" customFormat="1" ht="12" customHeight="1" hidden="1">
      <c r="A200" s="85"/>
      <c r="B200" s="96"/>
      <c r="C200" s="96"/>
      <c r="D200" s="85"/>
      <c r="E200" s="85"/>
      <c r="F200" s="44"/>
      <c r="G200" s="6"/>
      <c r="I200" s="60"/>
      <c r="K200" s="6"/>
      <c r="L200" s="60"/>
      <c r="M200" s="60"/>
    </row>
    <row r="201" spans="1:13" s="4" customFormat="1" ht="12" customHeight="1" hidden="1">
      <c r="A201" s="85"/>
      <c r="B201" s="96"/>
      <c r="C201" s="96"/>
      <c r="D201" s="85"/>
      <c r="E201" s="85"/>
      <c r="G201" s="60"/>
      <c r="I201" s="60"/>
      <c r="K201" s="60"/>
      <c r="L201" s="60"/>
      <c r="M201" s="60"/>
    </row>
    <row r="202" spans="1:13" s="4" customFormat="1" ht="12" customHeight="1">
      <c r="A202" s="85"/>
      <c r="B202" s="96"/>
      <c r="C202" s="96"/>
      <c r="D202" s="85"/>
      <c r="E202" s="85"/>
      <c r="F202" s="77">
        <v>2017</v>
      </c>
      <c r="G202" s="7">
        <f>SUM(H202:K202)</f>
        <v>1380.9</v>
      </c>
      <c r="H202" s="80"/>
      <c r="I202" s="7"/>
      <c r="J202" s="80">
        <f>SUM(J198:J198)</f>
        <v>1297.9</v>
      </c>
      <c r="K202" s="7">
        <f>SUM(K198:K200)</f>
        <v>83</v>
      </c>
      <c r="L202" s="29"/>
      <c r="M202" s="29"/>
    </row>
    <row r="203" spans="1:11" ht="15">
      <c r="A203" s="26"/>
      <c r="B203" s="26"/>
      <c r="C203" s="26"/>
      <c r="D203" s="26"/>
      <c r="E203" s="26"/>
      <c r="F203" s="26"/>
      <c r="G203" s="26"/>
      <c r="H203" s="26"/>
      <c r="I203" s="26"/>
      <c r="J203" s="26"/>
      <c r="K203" s="26"/>
    </row>
    <row r="204" ht="15">
      <c r="A204" s="3"/>
    </row>
    <row r="205" ht="15">
      <c r="A205" s="3"/>
    </row>
  </sheetData>
  <sheetProtection/>
  <mergeCells count="146">
    <mergeCell ref="M168:M170"/>
    <mergeCell ref="M162:M164"/>
    <mergeCell ref="A130:A137"/>
    <mergeCell ref="B130:B137"/>
    <mergeCell ref="E130:E137"/>
    <mergeCell ref="M174:M176"/>
    <mergeCell ref="M54:M62"/>
    <mergeCell ref="M82:M129"/>
    <mergeCell ref="M63:M80"/>
    <mergeCell ref="L126:L127"/>
    <mergeCell ref="M151:M157"/>
    <mergeCell ref="C152:C153"/>
    <mergeCell ref="C101:C105"/>
    <mergeCell ref="D128:D129"/>
    <mergeCell ref="D130:D137"/>
    <mergeCell ref="A139:E144"/>
    <mergeCell ref="A158:E160"/>
    <mergeCell ref="A138:M138"/>
    <mergeCell ref="C12:C19"/>
    <mergeCell ref="E85:E87"/>
    <mergeCell ref="M191:M197"/>
    <mergeCell ref="A184:M184"/>
    <mergeCell ref="C98:C100"/>
    <mergeCell ref="D98:D100"/>
    <mergeCell ref="B152:B153"/>
    <mergeCell ref="C119:C120"/>
    <mergeCell ref="B121:B123"/>
    <mergeCell ref="A119:A120"/>
    <mergeCell ref="A1:M1"/>
    <mergeCell ref="A2:M2"/>
    <mergeCell ref="A3:M3"/>
    <mergeCell ref="A4:M4"/>
    <mergeCell ref="F5:M5"/>
    <mergeCell ref="A6:M6"/>
    <mergeCell ref="M9:M10"/>
    <mergeCell ref="A20:M20"/>
    <mergeCell ref="D35:D41"/>
    <mergeCell ref="A128:A129"/>
    <mergeCell ref="A126:E127"/>
    <mergeCell ref="F9:F10"/>
    <mergeCell ref="E106:E111"/>
    <mergeCell ref="E112:E118"/>
    <mergeCell ref="E121:E123"/>
    <mergeCell ref="C121:C123"/>
    <mergeCell ref="D12:D19"/>
    <mergeCell ref="A12:A19"/>
    <mergeCell ref="B12:B19"/>
    <mergeCell ref="A21:E27"/>
    <mergeCell ref="A35:A41"/>
    <mergeCell ref="B35:B41"/>
    <mergeCell ref="A28:E34"/>
    <mergeCell ref="C35:C41"/>
    <mergeCell ref="E35:E41"/>
    <mergeCell ref="E12:E19"/>
    <mergeCell ref="A42:E48"/>
    <mergeCell ref="A49:A52"/>
    <mergeCell ref="E49:E52"/>
    <mergeCell ref="D49:D52"/>
    <mergeCell ref="B49:B52"/>
    <mergeCell ref="C49:C52"/>
    <mergeCell ref="E119:E120"/>
    <mergeCell ref="E101:E105"/>
    <mergeCell ref="E82:E84"/>
    <mergeCell ref="E88:E91"/>
    <mergeCell ref="D82:D84"/>
    <mergeCell ref="E98:E100"/>
    <mergeCell ref="E92:E97"/>
    <mergeCell ref="D85:D87"/>
    <mergeCell ref="D88:D91"/>
    <mergeCell ref="D92:D97"/>
    <mergeCell ref="B82:B84"/>
    <mergeCell ref="C82:C84"/>
    <mergeCell ref="B106:B111"/>
    <mergeCell ref="B112:B118"/>
    <mergeCell ref="B85:B87"/>
    <mergeCell ref="B88:B91"/>
    <mergeCell ref="B101:B105"/>
    <mergeCell ref="C92:C97"/>
    <mergeCell ref="T71:T72"/>
    <mergeCell ref="A121:A123"/>
    <mergeCell ref="A124:A125"/>
    <mergeCell ref="A9:A10"/>
    <mergeCell ref="G9:L9"/>
    <mergeCell ref="B9:B10"/>
    <mergeCell ref="C9:C10"/>
    <mergeCell ref="D9:E9"/>
    <mergeCell ref="C106:C111"/>
    <mergeCell ref="C85:C87"/>
    <mergeCell ref="A82:A84"/>
    <mergeCell ref="B98:B100"/>
    <mergeCell ref="A88:A91"/>
    <mergeCell ref="A85:A87"/>
    <mergeCell ref="B124:B125"/>
    <mergeCell ref="D124:D125"/>
    <mergeCell ref="D119:D120"/>
    <mergeCell ref="D121:D123"/>
    <mergeCell ref="A106:A111"/>
    <mergeCell ref="C112:C118"/>
    <mergeCell ref="A98:A100"/>
    <mergeCell ref="C88:C91"/>
    <mergeCell ref="A92:A97"/>
    <mergeCell ref="B92:B97"/>
    <mergeCell ref="D112:D118"/>
    <mergeCell ref="B119:B120"/>
    <mergeCell ref="A112:A118"/>
    <mergeCell ref="A101:A105"/>
    <mergeCell ref="D106:D111"/>
    <mergeCell ref="D101:D105"/>
    <mergeCell ref="A7:M7"/>
    <mergeCell ref="B128:B129"/>
    <mergeCell ref="C194:C197"/>
    <mergeCell ref="E124:E125"/>
    <mergeCell ref="E128:E129"/>
    <mergeCell ref="C128:C129"/>
    <mergeCell ref="A165:E167"/>
    <mergeCell ref="A145:E150"/>
    <mergeCell ref="C124:C125"/>
    <mergeCell ref="C130:C137"/>
    <mergeCell ref="C198:C202"/>
    <mergeCell ref="A185:E187"/>
    <mergeCell ref="A198:A202"/>
    <mergeCell ref="D191:D193"/>
    <mergeCell ref="D198:D202"/>
    <mergeCell ref="E191:E193"/>
    <mergeCell ref="E198:E202"/>
    <mergeCell ref="A191:A193"/>
    <mergeCell ref="B198:B202"/>
    <mergeCell ref="A177:A183"/>
    <mergeCell ref="B194:B197"/>
    <mergeCell ref="C177:C183"/>
    <mergeCell ref="B191:B193"/>
    <mergeCell ref="C191:C193"/>
    <mergeCell ref="A154:A157"/>
    <mergeCell ref="A188:E190"/>
    <mergeCell ref="B154:B157"/>
    <mergeCell ref="A171:E173"/>
    <mergeCell ref="M21:M53"/>
    <mergeCell ref="A194:A197"/>
    <mergeCell ref="E194:E197"/>
    <mergeCell ref="D194:D197"/>
    <mergeCell ref="D177:D183"/>
    <mergeCell ref="E177:E183"/>
    <mergeCell ref="C154:C157"/>
    <mergeCell ref="E154:E157"/>
    <mergeCell ref="D154:D157"/>
    <mergeCell ref="B177:B183"/>
  </mergeCells>
  <printOptions/>
  <pageMargins left="0.7086614173228347" right="0.31496062992125984" top="0.7480314960629921" bottom="0.7480314960629921"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2021-02-02T15:23:43Z</cp:lastPrinted>
  <dcterms:created xsi:type="dcterms:W3CDTF">2017-12-05T12:18:42Z</dcterms:created>
  <dcterms:modified xsi:type="dcterms:W3CDTF">2021-02-02T15:23:45Z</dcterms:modified>
  <cp:category/>
  <cp:version/>
  <cp:contentType/>
  <cp:contentStatus/>
</cp:coreProperties>
</file>