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23250" windowHeight="124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'Лист1'!$A$1:$J$410</definedName>
  </definedNames>
  <calcPr fullCalcOnLoad="1"/>
</workbook>
</file>

<file path=xl/sharedStrings.xml><?xml version="1.0" encoding="utf-8"?>
<sst xmlns="http://schemas.openxmlformats.org/spreadsheetml/2006/main" count="415" uniqueCount="288">
  <si>
    <t>ПЛАН</t>
  </si>
  <si>
    <t xml:space="preserve"> реализации  муниципальной программы «Благоустройство территории </t>
  </si>
  <si>
    <t xml:space="preserve">МО «Приморское городское поселение» </t>
  </si>
  <si>
    <t>Наименование муниципальной программы, основные мероприятия</t>
  </si>
  <si>
    <t>Ответственный исполнитель</t>
  </si>
  <si>
    <t>Срок реализации, год</t>
  </si>
  <si>
    <t>Годы реали-зации</t>
  </si>
  <si>
    <t>Оценка расходов (тыс. рублей в ценах соответствующих лет)</t>
  </si>
  <si>
    <t>Начало</t>
  </si>
  <si>
    <t>всего</t>
  </si>
  <si>
    <t>областной бюджет</t>
  </si>
  <si>
    <t>местный бюджет</t>
  </si>
  <si>
    <t>Муниципальная программа «Благоустройство территории МО «Приморское городское поселение»</t>
  </si>
  <si>
    <t>Администрация МО «Приморское городское поселение»</t>
  </si>
  <si>
    <t>Оплата за потребленную электроэнергию</t>
  </si>
  <si>
    <t>Техническое обслуживание объектов наружного освещения г. Приморска</t>
  </si>
  <si>
    <t>Техническое обслуживание объектов наружного освещения п. Ермилово</t>
  </si>
  <si>
    <t>Техническое обслуживание объектов наружного освещения п. Красная Долина, п. Озерки, п. Камышовка, п. Рябово, п. Малышево</t>
  </si>
  <si>
    <t>Техническое обслуживание объектов наружного освещения п. Глебычево,   п. Ключевое,  п. Прибылово</t>
  </si>
  <si>
    <t>Ремонт уличного освещения г. Приморск</t>
  </si>
  <si>
    <t>Ремонт наружного освещения  дер. Камышовка</t>
  </si>
  <si>
    <t>Технологическое присоединение энергопринимающих устройств для электроснабжения объекта наружного  уличного освещения, расположенного по адресу: 188910, Ленинградская обл, Выборгский р-н, г. Приморск , Выборгское ш/Нагорный пер.; 188910, Ленинградская обл., Выборгский р-н, г. Приморск, Приморское ш.</t>
  </si>
  <si>
    <t>Составление и проверка  смет, составление технических заданий</t>
  </si>
  <si>
    <t>Приобретение светодиодных светильников для уличного освещения</t>
  </si>
  <si>
    <t xml:space="preserve">Ручная уборка тротуаров г. Приморска </t>
  </si>
  <si>
    <t>Механизированная уборка тротуаров г. Приморска</t>
  </si>
  <si>
    <t>Механизированная уборка тротуара п. Глебычево</t>
  </si>
  <si>
    <t xml:space="preserve">Ремонт участка асфальтированной пешеходной дороги  г. Приморск, наб. Лебедева </t>
  </si>
  <si>
    <t xml:space="preserve">Ремонт дороги пешеходной асфальтовой  г. Приморск, наб. Лебедева </t>
  </si>
  <si>
    <t>Скашивание травы  на территории г. Приморска,  п. Ермилово</t>
  </si>
  <si>
    <t>Скашивание травы  на территории п. Глебычево</t>
  </si>
  <si>
    <t>Скашивание травы  на территории п. Красная Долина, п. Рябово, п. Камышовка, п. Лужки</t>
  </si>
  <si>
    <t>Спил аварийно-опасных деревьев на дворовых и незакрепленных территориях г. Приморска, п. Ермилово</t>
  </si>
  <si>
    <t>Спил аварийно-опасных деревьев на дворовых и незакрепленных территориях п. Красная Долина, п. Рябово,  д. Камышовка, п. Лужки</t>
  </si>
  <si>
    <t>Спил аварийно-опасных деревьев на дворовых и незакрепленных территориях п. Глебычево, п. Прибылово, п. Ключевое</t>
  </si>
  <si>
    <t>Спил аварийно-опасных деревьев на дворовых и незакрепленных территориях  г. Приморска, п. Ермилово , п. Глебычево, п. Прибылово, п. Ключевое, п. Красная Долина, п. Рябово,  д. Камышовка, п. Лужки, п. Озерки</t>
  </si>
  <si>
    <t>Ручная уборка мемориального кладбища г. Приморск, наб. Лебедева</t>
  </si>
  <si>
    <t>Ремонт братских захоронений на территории поселения</t>
  </si>
  <si>
    <t>Гравировка мемориальных захоронений на территории МО «Приморское городское поселение»</t>
  </si>
  <si>
    <t>Приобретение расходных материалов для благоустройства захоронений</t>
  </si>
  <si>
    <t>Ручная уборка  парка г. Приморска</t>
  </si>
  <si>
    <t>Механизированная уборка парка в г. Приморске</t>
  </si>
  <si>
    <t>Уборка и содержание детских площадок на территории г. Приморска, п. Ермилово</t>
  </si>
  <si>
    <t>Уборка и содержание детских площадок на территории п. Глебычево</t>
  </si>
  <si>
    <t>Уборка и содержание детских площадок на территории п. Красная Долина, п. Рябово, п. Камышовка, п. Лужки, п. Озерки</t>
  </si>
  <si>
    <t>Уборка мест массового отдыха и незакрепленных территорий в г. Приморске, п. Ермилово</t>
  </si>
  <si>
    <t>Уборка мест массового отдыха и незакрепленных территорий в п. Глебычево</t>
  </si>
  <si>
    <t xml:space="preserve">Уборка мест массового отдыха и незакрепленных территорий в п. Красная Долина </t>
  </si>
  <si>
    <t>Скашивание борщевика Сосновского на территории поселения согласно карты-схемы засоренности</t>
  </si>
  <si>
    <t>Уборка несанкционированных свалок на территории поселения</t>
  </si>
  <si>
    <t>Уборка и вывоз мусора из мест массового отдыха п. Глебычево, п. Прибылово, п. Ключевое</t>
  </si>
  <si>
    <t>Подготовка площадки под установку спортивного оборудования в п. Лужки</t>
  </si>
  <si>
    <t>Благоустройство парковой зоны у торгового центра  п. Красная Долина</t>
  </si>
  <si>
    <t>Подготовка площадки под установку спортивного оборудования п. Рябово</t>
  </si>
  <si>
    <t>Обустройство контейнерной площадки п. Ключевое</t>
  </si>
  <si>
    <t>Приобретение спортивного оборудования в п. Глебычево</t>
  </si>
  <si>
    <t xml:space="preserve">Приобретение расходных материалов для благоустройства </t>
  </si>
  <si>
    <t>Итого по подпрограмме 1</t>
  </si>
  <si>
    <t>Подпрограмма 2 «Формирование комфортной городской среды на территории МО «Приморское городское поселение»</t>
  </si>
  <si>
    <t>Итого по подпрограмме 2</t>
  </si>
  <si>
    <t>№п/п</t>
  </si>
  <si>
    <t>1.1</t>
  </si>
  <si>
    <t>2.1</t>
  </si>
  <si>
    <t>2.2</t>
  </si>
  <si>
    <r>
      <rPr>
        <b/>
        <sz val="7"/>
        <rFont val="Times New Roman"/>
        <family val="1"/>
      </rPr>
      <t xml:space="preserve"> </t>
    </r>
    <r>
      <rPr>
        <b/>
        <sz val="8"/>
        <rFont val="Times New Roman"/>
        <family val="1"/>
      </rPr>
      <t>Подпрограмма 1 «Содержание и обустройство городских территорий и объектов благоустройства территории МО «Приморское городское поселение»</t>
    </r>
  </si>
  <si>
    <t>Технологическое присоединение энергопринимающих устройств для электроснабжения наружного освещения  п. Малышево</t>
  </si>
  <si>
    <t>4.1</t>
  </si>
  <si>
    <t>4.2</t>
  </si>
  <si>
    <t>4.3</t>
  </si>
  <si>
    <t>4.4</t>
  </si>
  <si>
    <t>4.5</t>
  </si>
  <si>
    <t>4.6</t>
  </si>
  <si>
    <t>5.1</t>
  </si>
  <si>
    <t>Содержание зеленых насаждений, приобретение и посадка рассады на территории МО «Приморское городское поселение»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</si>
  <si>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</si>
  <si>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</si>
  <si>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</si>
  <si>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</si>
  <si>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</si>
  <si>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</si>
  <si>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</si>
  <si>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</si>
  <si>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</si>
  <si>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6.5</t>
  </si>
  <si>
    <t>6.6</t>
  </si>
  <si>
    <t>6.7</t>
  </si>
  <si>
    <t>Уборка несанкционированных свалок г. Приморск, п. Ермилово, п. Красная Долина, п. Малышево,  п. Озерки, п. Рябово, п. Лужки, п. Глебычево, п. Прибылово, п. Ключевое</t>
  </si>
  <si>
    <t>Уборка несанкционированных свалок на территории поселка  Балтийское</t>
  </si>
  <si>
    <r>
      <t>1.</t>
    </r>
    <r>
      <rPr>
        <b/>
        <sz val="7"/>
        <rFont val="Times New Roman"/>
        <family val="1"/>
      </rPr>
      <t xml:space="preserve"> </t>
    </r>
    <r>
      <rPr>
        <b/>
        <sz val="8"/>
        <rFont val="Times New Roman"/>
        <family val="1"/>
      </rPr>
      <t>Основное мероприятие "Благоустройство"</t>
    </r>
  </si>
  <si>
    <t>1</t>
  </si>
  <si>
    <t>2</t>
  </si>
  <si>
    <t>3</t>
  </si>
  <si>
    <t>4</t>
  </si>
  <si>
    <t>5</t>
  </si>
  <si>
    <t>2. Основное мероприятие "Благоустройство дворовых территорий"</t>
  </si>
  <si>
    <t>3. Основное мероприятие " Благоустройство общественных территорий"</t>
  </si>
  <si>
    <r>
      <t>1.</t>
    </r>
    <r>
      <rPr>
        <b/>
        <sz val="7"/>
        <rFont val="Times New Roman"/>
        <family val="1"/>
      </rPr>
      <t> </t>
    </r>
    <r>
      <rPr>
        <b/>
        <sz val="8"/>
        <rFont val="Times New Roman"/>
        <family val="1"/>
      </rPr>
      <t>Организация и содержание территорий поселения</t>
    </r>
  </si>
  <si>
    <r>
      <t>1.</t>
    </r>
    <r>
      <rPr>
        <b/>
        <sz val="7"/>
        <rFont val="Times New Roman"/>
        <family val="1"/>
      </rPr>
      <t xml:space="preserve">        </t>
    </r>
    <r>
      <rPr>
        <b/>
        <sz val="8"/>
        <rFont val="Times New Roman"/>
        <family val="1"/>
      </rPr>
      <t>Организация и содержание территорий поселения</t>
    </r>
  </si>
  <si>
    <t>Благоустройство общественной территории по адресу: пос. Глебычево, ул. Офицерская, у д. 13</t>
  </si>
  <si>
    <t>Благоустройство общественной территории по адресу: пос. Красная Долина</t>
  </si>
  <si>
    <t>3.1</t>
  </si>
  <si>
    <t>3.2</t>
  </si>
  <si>
    <t>Уборка несанкционированных свалок в п. Глебычево, п. Прибылово, п. Ключевое</t>
  </si>
  <si>
    <t xml:space="preserve">Ремонт участка асфальтированной пешеходной дороги  г. Приморск, Выборгское шоссе </t>
  </si>
  <si>
    <t>Разработка дизайн проектов благоустройства дворовых территорий</t>
  </si>
  <si>
    <t xml:space="preserve">   </t>
  </si>
  <si>
    <t>6</t>
  </si>
  <si>
    <t>Технологическое присоединение энергопринимающих устройств для электроснабжения жилого дома по адресу: п. Глебычево, ул. Заводская, д.1</t>
  </si>
  <si>
    <t xml:space="preserve">Технологическое присоединение энергопринимающих устройств для электроснабжения наружного освещения  на территории поселения п. Озерки, ул. Верхняя, ул. Луговая </t>
  </si>
  <si>
    <t>Строительный контроль за производством работ по благоустройству общественных  территорий</t>
  </si>
  <si>
    <t>Строительный контроль за производством работ по благоустройству дворовых территорий</t>
  </si>
  <si>
    <t>7</t>
  </si>
  <si>
    <t>8</t>
  </si>
  <si>
    <t>Технический надзор, строительный контроль за ремонтом пешеходных дорог</t>
  </si>
  <si>
    <t xml:space="preserve">Технический надзор, строительный контроль  за производством работ по содержанию территории поселения </t>
  </si>
  <si>
    <t>6.8</t>
  </si>
  <si>
    <r>
      <t>1.</t>
    </r>
    <r>
      <rPr>
        <b/>
        <sz val="7"/>
        <rFont val="Times New Roman"/>
        <family val="1"/>
      </rPr>
      <t xml:space="preserve"> </t>
    </r>
    <r>
      <rPr>
        <b/>
        <sz val="8"/>
        <rFont val="Times New Roman"/>
        <family val="1"/>
      </rPr>
      <t>Уличное освещение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</si>
  <si>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</si>
  <si>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</si>
  <si>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</si>
  <si>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</si>
  <si>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</si>
  <si>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</si>
  <si>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</si>
  <si>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</si>
  <si>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</si>
  <si>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</si>
  <si>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</si>
  <si>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</si>
  <si>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</si>
  <si>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</si>
  <si>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</si>
  <si>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r>
      <t>2.</t>
    </r>
    <r>
      <rPr>
        <b/>
        <sz val="7"/>
        <rFont val="Times New Roman"/>
        <family val="1"/>
      </rPr>
      <t> </t>
    </r>
    <r>
      <rPr>
        <b/>
        <sz val="8"/>
        <rFont val="Times New Roman"/>
        <family val="1"/>
      </rPr>
      <t>Реконструкция сетей наружного освещения</t>
    </r>
  </si>
  <si>
    <r>
      <t>3.</t>
    </r>
    <r>
      <rPr>
        <b/>
        <sz val="7"/>
        <rFont val="Times New Roman"/>
        <family val="1"/>
      </rPr>
      <t> </t>
    </r>
    <r>
      <rPr>
        <b/>
        <sz val="8"/>
        <rFont val="Times New Roman"/>
        <family val="1"/>
      </rPr>
      <t>Содержание и уборка территорий улиц, площадей, тротуаров (за исключением придомовых территорий)</t>
    </r>
  </si>
  <si>
    <t>3.3</t>
  </si>
  <si>
    <t>3.4</t>
  </si>
  <si>
    <t>3.5</t>
  </si>
  <si>
    <t>3.6</t>
  </si>
  <si>
    <t>3.7</t>
  </si>
  <si>
    <t>3.8</t>
  </si>
  <si>
    <t>3.9</t>
  </si>
  <si>
    <r>
      <t>4.</t>
    </r>
    <r>
      <rPr>
        <b/>
        <sz val="7"/>
        <rFont val="Times New Roman"/>
        <family val="1"/>
      </rPr>
      <t> </t>
    </r>
    <r>
      <rPr>
        <b/>
        <sz val="8"/>
        <rFont val="Times New Roman"/>
        <family val="1"/>
      </rPr>
      <t>Озеленение</t>
    </r>
  </si>
  <si>
    <r>
      <t>5.</t>
    </r>
    <r>
      <rPr>
        <b/>
        <sz val="7"/>
        <rFont val="Times New Roman"/>
        <family val="1"/>
      </rPr>
      <t xml:space="preserve"> </t>
    </r>
    <r>
      <rPr>
        <b/>
        <sz val="8"/>
        <rFont val="Times New Roman"/>
        <family val="1"/>
      </rPr>
      <t>Организация и содержание мест захоронения</t>
    </r>
  </si>
  <si>
    <t>5.7</t>
  </si>
  <si>
    <t>5.8</t>
  </si>
  <si>
    <r>
      <t>6.</t>
    </r>
    <r>
      <rPr>
        <b/>
        <sz val="7"/>
        <rFont val="Times New Roman"/>
        <family val="1"/>
      </rPr>
      <t> </t>
    </r>
    <r>
      <rPr>
        <b/>
        <sz val="8"/>
        <rFont val="Times New Roman"/>
        <family val="1"/>
      </rPr>
      <t>Организация и содержание территорий поселения</t>
    </r>
  </si>
  <si>
    <t>6.9</t>
  </si>
  <si>
    <t>6.10</t>
  </si>
  <si>
    <t>6.12</t>
  </si>
  <si>
    <t>6.13</t>
  </si>
  <si>
    <t>6.14</t>
  </si>
  <si>
    <t>6.16</t>
  </si>
  <si>
    <t>6.17</t>
  </si>
  <si>
    <t>6.18</t>
  </si>
  <si>
    <t>6.19</t>
  </si>
  <si>
    <t>6.20</t>
  </si>
  <si>
    <t>6.21</t>
  </si>
  <si>
    <t>6.22</t>
  </si>
  <si>
    <t>6.23</t>
  </si>
  <si>
    <t>Разработка дизайн проектов благоустройства общественных территорий</t>
  </si>
  <si>
    <t>Ремонт участка асфальтированной пешеходной дороги  г. Приморск, ул. Вокзальная</t>
  </si>
  <si>
    <t>Приобретение Флагов Российской Федерации</t>
  </si>
  <si>
    <t>6.25</t>
  </si>
  <si>
    <t>Ремонт малых архитектурных форм на территории мемориального комплекса к 65-летию Победы в г. Приморске</t>
  </si>
  <si>
    <t>Флаги, флажные гирлянды, транспаранты, плакаты</t>
  </si>
  <si>
    <t>6.11</t>
  </si>
  <si>
    <t>Благоустройство дворовой территории по адресу: г. Приморск, Выборгское шоссе д. 5, 5а, 7, 7а, ул. Комсомольская д. 3</t>
  </si>
  <si>
    <t>Благоустройство дворовой территории по адресу: г. Приморск, Выборгское шоссе д. 23, 25, 27</t>
  </si>
  <si>
    <t>Благоустройство дворовой территории по адресу: г. Приморск, наб. Лебедева д. 4</t>
  </si>
  <si>
    <t>Мероприятия по борьбе с борщевиком Сосновского химическим методом</t>
  </si>
  <si>
    <t xml:space="preserve">Восстановление набивного покрытия пешеходных дорожек на территории города Приморск </t>
  </si>
  <si>
    <t>7.1</t>
  </si>
  <si>
    <t>7.2</t>
  </si>
  <si>
    <t>7.3</t>
  </si>
  <si>
    <t>7.4</t>
  </si>
  <si>
    <t>6.15</t>
  </si>
  <si>
    <t>Разработка концепции благоустройства территории набережной по адресу: г. Приморск. Наб. Лебедева</t>
  </si>
  <si>
    <t>6.26</t>
  </si>
  <si>
    <t>6.27</t>
  </si>
  <si>
    <t>2017-2021</t>
  </si>
  <si>
    <t>Уборка тротуаров г. Приморска, п. Глебычево, п. Рябово</t>
  </si>
  <si>
    <t>4.7</t>
  </si>
  <si>
    <t>4.8</t>
  </si>
  <si>
    <t>4.9</t>
  </si>
  <si>
    <t>Уборка мемориальных кладбищ г. Приморск, наб. Лебедева, п. Ермилово, п. Рябово, п. Лужки, п. Озерки</t>
  </si>
  <si>
    <t>Уборка и утилизация мусора с гражданских кладбищ  г. Приморска,  п. Ермилово, п. Прибылово, п. Рябово, п. Озерки</t>
  </si>
  <si>
    <t xml:space="preserve">Уборка парка г. Приморска, зон массового отдыха и  незакрепленных территорий,  уборка и содержание детских площадок  на территории поселения </t>
  </si>
  <si>
    <t>2018-2021</t>
  </si>
  <si>
    <t>9</t>
  </si>
  <si>
    <t>2.3</t>
  </si>
  <si>
    <t>2.4</t>
  </si>
  <si>
    <t>Благоустройство территории набережной по адресу: г. Приморск, Наб. Лебедева</t>
  </si>
  <si>
    <t>Реализация мероприятий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</t>
  </si>
  <si>
    <t>8.1</t>
  </si>
  <si>
    <t>8.1.1</t>
  </si>
  <si>
    <t xml:space="preserve">Реконструкция уличного освещения в кварталах жилой  застройки в д. Александровка,  п. Краснофлотское, п. Заречье, п. Озерки, п. Лужки, п. Малышево, п. Прибылово, п. Ключевое </t>
  </si>
  <si>
    <t xml:space="preserve">Реконструкция уличного освещения в кварталах жилой  застройки в г. Приморске по ул. Пляжный пер., Выборгское шоссе - ул. Профессора Морозова </t>
  </si>
  <si>
    <t>Акарицидная обработка против клещей территорий поселения</t>
  </si>
  <si>
    <t>Уборка и вывоз мусора из мест массового нахождения населения</t>
  </si>
  <si>
    <t>Благоустройство дворовой территории по адресу: наб. Лебедева д. 6</t>
  </si>
  <si>
    <t>к постановлению</t>
  </si>
  <si>
    <t>администрации муниципального образования</t>
  </si>
  <si>
    <t>«Приморское городское поселение»</t>
  </si>
  <si>
    <t>Выборгского района Ленингградской области</t>
  </si>
  <si>
    <t>5.10</t>
  </si>
  <si>
    <t>Содержание гражданских кладбищ на территории МО "Приморское городское поселение"</t>
  </si>
  <si>
    <t>если будут лишние - добавить</t>
  </si>
  <si>
    <t>5.9</t>
  </si>
  <si>
    <t>6.29</t>
  </si>
  <si>
    <t>6.30</t>
  </si>
  <si>
    <t>Комплекс мероприятий по борьбе с борщевиком Сосновского</t>
  </si>
  <si>
    <t>1.17</t>
  </si>
  <si>
    <t>Технический надзор, строительный контроль за производством работ по ремонту объектов уличного освещения</t>
  </si>
  <si>
    <t>5.11</t>
  </si>
  <si>
    <t>8.1.2</t>
  </si>
  <si>
    <t>8.1.3</t>
  </si>
  <si>
    <t>8.1.4</t>
  </si>
  <si>
    <t>Реализация мероприятий в рамках подпрограммы "Создание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области" государственной программы Ленинградской области "Устойчивое общественное развитие в Ленинградской области"</t>
  </si>
  <si>
    <t>Разработка концепции благоустройства  территории к зданию Кирхи</t>
  </si>
  <si>
    <t>Ремонт уличного освещения г. Приморск, п. Ермилово, п. Красная Долина, п. Рябово, п. Глебычево, п. Прибылово, п. Ключевое, п. Озерки</t>
  </si>
  <si>
    <t>Обустройство контейнерных площадок п. Прибылово;  п. Глебычево, г. Приморск, п. Рябово, п. Красная Долина, п. Камышовка</t>
  </si>
  <si>
    <t>Обустройство парковой зоны у торгового центра  п. Красная Долина</t>
  </si>
  <si>
    <t>Составление смет, экспертиза смет и работ по ремонту дворовых территорий</t>
  </si>
  <si>
    <t>Составление смет, экспертиза смет и работ по ремонту общественных  территорий</t>
  </si>
  <si>
    <t>2.5</t>
  </si>
  <si>
    <t>Разработка проектно-сметной документации на реконструкцию сетей уличного освещения в кварталах жилой  застройки в п. Прибылово, ул. Центральная</t>
  </si>
  <si>
    <t>Спил аварийных деревьев на территории гражданских кладбищ  г. Приморска, п. Ермилово, п. Прибылово, п. Рябово, п. Озерки</t>
  </si>
  <si>
    <t>Комплекс работ по формированию и постановке на государственный кадастровый учет земельных участков под гражданские кладбища в МО «Приморское городское поселение»</t>
  </si>
  <si>
    <t>лишних нет</t>
  </si>
  <si>
    <t>Благоустройство дворовой территории по адресу: г. Приморск, Выборгское шоссе д. 3, наб. Лебедева д. 1, 1а, 1б, 2</t>
  </si>
  <si>
    <t>Технологическое присоединение энергопринимающих устройств для электроснабжения наружного освещения  на территории поселения п. Ключевое, п. Прибылово</t>
  </si>
  <si>
    <t>Разработка концепции благоустройства территории набережной по адресу: г. Приморск, Наб. Лебедева</t>
  </si>
  <si>
    <t>Комплекс испытаний и измерений на воздушных линиях уличного освещения в г. Приморске</t>
  </si>
  <si>
    <t>Кадастровые работы по выносу границ на местности земельных участков, сформированных под гражданские кладбища</t>
  </si>
  <si>
    <t>4. Федеральный проект "Формирование комфортной городской среды"</t>
  </si>
  <si>
    <t>федеральный бюджет</t>
  </si>
  <si>
    <t>Реализация мероприятий в рамках подпрограммы "Формирование комфортной городской среды" государственной программы Ленинградской области "Формирование городской среды и обеспечение качественным жильем граждан на территории Ленинградской области"</t>
  </si>
  <si>
    <t>Окон-чание</t>
  </si>
  <si>
    <t>Благоустройство общественной территории по адресу: п. Глебычево, у памятника героям-авиаторам</t>
  </si>
  <si>
    <t>Озеленение территорий: содержание зеленных насаждений, приобретение и посадка рассады, скашивание травы на территории МО «Приморское городское поселение», спил аварийно-опасных деревьев</t>
  </si>
  <si>
    <r>
      <t>8.</t>
    </r>
    <r>
      <rPr>
        <b/>
        <sz val="7"/>
        <rFont val="Times New Roman"/>
        <family val="1"/>
      </rPr>
      <t> </t>
    </r>
    <r>
      <rPr>
        <b/>
        <sz val="8"/>
        <rFont val="Times New Roman"/>
        <family val="1"/>
      </rPr>
      <t>Мероприятия областного закона от 28 декабря 2018 г.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  </r>
  </si>
  <si>
    <r>
      <t>7.</t>
    </r>
    <r>
      <rPr>
        <b/>
        <sz val="7"/>
        <rFont val="Times New Roman"/>
        <family val="1"/>
      </rPr>
      <t> </t>
    </r>
    <r>
      <rPr>
        <b/>
        <sz val="8"/>
        <rFont val="Times New Roman"/>
        <family val="1"/>
      </rPr>
      <t>Мероприятия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  </r>
  </si>
  <si>
    <t>Разработка проектно-сметной документации на реконструкцию уличного освещения в кварталах жилой  застройки г. Приморск, ул. Морозова, ул. Солнечная, ул. Весенняя</t>
  </si>
  <si>
    <t>Благоустройство дворовой территории по адресу: п. Глебычево, ул. Мира, д. 2</t>
  </si>
  <si>
    <t xml:space="preserve">Восстановление водопропускных лотков в местах съездов на дорогу к КОС г. Приморск, наб. Гагарина </t>
  </si>
  <si>
    <t>6.31</t>
  </si>
  <si>
    <t>Приобретение праздничных консолей,  елей, светодиодных фигур и гирлянд</t>
  </si>
  <si>
    <t>Технологическое присоединение энергопринимающих устройств для электроснабжения наружного освещения  на территории поселения г. Приморск,  квартал ИЖС ул. Морозова</t>
  </si>
  <si>
    <t>6.32</t>
  </si>
  <si>
    <t>Обустройство детской спортивной площадки, п. Рябово</t>
  </si>
  <si>
    <t>Обустройство детской площадки п. Лужки, Садовый пер.;  п. Ермилово, Заречный пер.</t>
  </si>
  <si>
    <t>Содержание контейнерных площадок на территории поселения</t>
  </si>
  <si>
    <t>6.33</t>
  </si>
  <si>
    <t>7.5</t>
  </si>
  <si>
    <t>7.6</t>
  </si>
  <si>
    <t xml:space="preserve">   Администрация МО «Приморское городское поселение»</t>
  </si>
  <si>
    <t xml:space="preserve">Оценка эффективности проведенных химических мероприятий по уничтожению борщевика Сосновского </t>
  </si>
  <si>
    <t>6.34</t>
  </si>
  <si>
    <t>Установка малых архитектурных форм г. Приморск, наб. Лебедева, д. 4; п. Глебычево, ул. Офицерская, д. 13</t>
  </si>
  <si>
    <r>
      <t>1.</t>
    </r>
    <r>
      <rPr>
        <b/>
        <sz val="7"/>
        <rFont val="Times New Roman"/>
        <family val="1"/>
      </rPr>
      <t xml:space="preserve">        </t>
    </r>
    <r>
      <rPr>
        <b/>
        <sz val="8"/>
        <rFont val="Times New Roman"/>
        <family val="1"/>
      </rPr>
      <t>Реализация программ формирования современной городской среды</t>
    </r>
  </si>
  <si>
    <t>добавить покупку плиты на захоронение в лужках!!!!!</t>
  </si>
  <si>
    <t xml:space="preserve"> </t>
  </si>
  <si>
    <t>Разработка проектно-сметной документации на реконструкцию уличного освещения в кварталах жилой  застройки в д. Александровка,  п. Краснофлотское, п. Заречье, п. Озерки, п. Лужки, п. Малышево</t>
  </si>
  <si>
    <t>Установка малых архитектурных форм для территории поселения</t>
  </si>
  <si>
    <t>Приобретение малых архитектурных форм для благоустройства территории г. Приморска (скамейки, урны)</t>
  </si>
  <si>
    <t>Установка информационных указателей</t>
  </si>
  <si>
    <t>6.35</t>
  </si>
  <si>
    <t>6.37</t>
  </si>
  <si>
    <t>6.36</t>
  </si>
  <si>
    <t>Разработка проектно-сметной документации на реконструкцию сетей уличного освещения в кварталах жилой застройки в п. Ключевое</t>
  </si>
  <si>
    <t>Комплекс работ по формированию и постановке на государственный кадастровый учет объектов культурного наследия регионального значения - братские захоронения</t>
  </si>
  <si>
    <t>Благоустройство детской площадки по адресу п. Ермилово, ул. Физкультурная, д. 14. 15</t>
  </si>
  <si>
    <t>Приобретение малых архитектурных форм для территории поселения, ограждения</t>
  </si>
  <si>
    <t>2.6</t>
  </si>
  <si>
    <t>Приобретение малых архитектурных форм для благоустройства территории  в г. Приморске (скамейки, велопарковка, терасса деревянная)</t>
  </si>
  <si>
    <t>10.1</t>
  </si>
  <si>
    <t>Реализация мероприятий по развитию общественной инфраструктуры муниципального значения в Ленинградской области</t>
  </si>
  <si>
    <r>
      <t>9.</t>
    </r>
    <r>
      <rPr>
        <b/>
        <sz val="7"/>
        <rFont val="Times New Roman"/>
        <family val="1"/>
      </rPr>
      <t> М</t>
    </r>
    <r>
      <rPr>
        <b/>
        <sz val="8"/>
        <rFont val="Times New Roman"/>
        <family val="1"/>
      </rPr>
      <t>ероприятия по борьбе с борщевиком Сосновского на территориях муниципальных образований Ленинградской области</t>
    </r>
  </si>
  <si>
    <t>9.1</t>
  </si>
  <si>
    <t>9.1.1</t>
  </si>
  <si>
    <t>9.1.1.1</t>
  </si>
  <si>
    <t>Приложение 2</t>
  </si>
  <si>
    <t>Услуги по установке малых архитектурных форм (ограждения)</t>
  </si>
  <si>
    <t>6.234</t>
  </si>
  <si>
    <t>6.28</t>
  </si>
  <si>
    <t>Обустройство спортивных площадок в п. Рябово, п. Ермилово</t>
  </si>
  <si>
    <t>от 09 августа 2019 г. № 617</t>
  </si>
  <si>
    <r>
      <t>10.</t>
    </r>
    <r>
      <rPr>
        <b/>
        <sz val="7"/>
        <rFont val="Times New Roman"/>
        <family val="1"/>
      </rPr>
      <t> </t>
    </r>
    <r>
      <rPr>
        <b/>
        <sz val="8"/>
        <rFont val="Times New Roman"/>
        <family val="1"/>
      </rPr>
  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</si>
</sst>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26" fillId="0" borderId="0" xfId="0" applyFont="1" applyAlignment="1">
      <alignment/>
    </xf>
    <xf numFmtId="172" fontId="4" fillId="0" borderId="10" xfId="0" applyNumberFormat="1" applyFont="1" applyBorder="1" applyAlignment="1">
      <alignment horizontal="right" vertical="top" wrapText="1"/>
    </xf>
    <xf numFmtId="172" fontId="4" fillId="0" borderId="11" xfId="0" applyNumberFormat="1" applyFont="1" applyBorder="1" applyAlignment="1">
      <alignment horizontal="right" vertical="top" wrapText="1"/>
    </xf>
    <xf numFmtId="172" fontId="4" fillId="0" borderId="12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2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72" fontId="3" fillId="0" borderId="11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172" fontId="3" fillId="0" borderId="16" xfId="0" applyNumberFormat="1" applyFont="1" applyBorder="1" applyAlignment="1">
      <alignment horizontal="right" vertical="top" wrapText="1"/>
    </xf>
    <xf numFmtId="172" fontId="4" fillId="0" borderId="11" xfId="0" applyNumberFormat="1" applyFont="1" applyBorder="1" applyAlignment="1">
      <alignment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172" fontId="3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49" fontId="3" fillId="0" borderId="16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172" fontId="26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27" fillId="0" borderId="0" xfId="0" applyFont="1" applyAlignment="1">
      <alignment/>
    </xf>
    <xf numFmtId="173" fontId="26" fillId="0" borderId="0" xfId="0" applyNumberFormat="1" applyFont="1" applyAlignment="1">
      <alignment/>
    </xf>
    <xf numFmtId="0" fontId="27" fillId="0" borderId="0" xfId="0" applyFont="1" applyAlignment="1">
      <alignment wrapText="1"/>
    </xf>
    <xf numFmtId="173" fontId="26" fillId="0" borderId="0" xfId="0" applyNumberFormat="1" applyFont="1" applyAlignment="1">
      <alignment wrapText="1"/>
    </xf>
    <xf numFmtId="172" fontId="4" fillId="0" borderId="10" xfId="0" applyNumberFormat="1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172" fontId="3" fillId="0" borderId="11" xfId="0" applyNumberFormat="1" applyFont="1" applyFill="1" applyBorder="1" applyAlignment="1">
      <alignment horizontal="right" vertical="top" wrapText="1"/>
    </xf>
    <xf numFmtId="172" fontId="3" fillId="33" borderId="16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right" vertical="center" wrapText="1"/>
    </xf>
    <xf numFmtId="172" fontId="3" fillId="0" borderId="16" xfId="0" applyNumberFormat="1" applyFont="1" applyBorder="1" applyAlignment="1">
      <alignment horizontal="right" vertical="top"/>
    </xf>
    <xf numFmtId="0" fontId="3" fillId="0" borderId="16" xfId="0" applyFont="1" applyBorder="1" applyAlignment="1">
      <alignment horizontal="center" vertical="top"/>
    </xf>
    <xf numFmtId="173" fontId="3" fillId="0" borderId="16" xfId="0" applyNumberFormat="1" applyFont="1" applyBorder="1" applyAlignment="1">
      <alignment horizontal="right" vertical="top"/>
    </xf>
    <xf numFmtId="173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top" wrapText="1"/>
    </xf>
    <xf numFmtId="172" fontId="3" fillId="0" borderId="12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right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172" fontId="2" fillId="0" borderId="0" xfId="0" applyNumberFormat="1" applyFont="1" applyAlignment="1">
      <alignment horizontal="right"/>
    </xf>
    <xf numFmtId="173" fontId="8" fillId="0" borderId="0" xfId="0" applyNumberFormat="1" applyFont="1" applyAlignment="1">
      <alignment/>
    </xf>
    <xf numFmtId="172" fontId="3" fillId="0" borderId="13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172" fontId="3" fillId="33" borderId="10" xfId="0" applyNumberFormat="1" applyFont="1" applyFill="1" applyBorder="1" applyAlignment="1">
      <alignment horizontal="right" vertical="top" wrapText="1"/>
    </xf>
    <xf numFmtId="172" fontId="4" fillId="0" borderId="12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4" fillId="0" borderId="17" xfId="0" applyFont="1" applyBorder="1" applyAlignment="1">
      <alignment horizontal="left" vertical="center" wrapText="1" indent="5"/>
    </xf>
    <xf numFmtId="0" fontId="4" fillId="0" borderId="18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19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left" vertical="center" wrapText="1" indent="5"/>
    </xf>
    <xf numFmtId="0" fontId="4" fillId="0" borderId="14" xfId="0" applyFont="1" applyBorder="1" applyAlignment="1">
      <alignment horizontal="left" vertical="center" wrapText="1" indent="5"/>
    </xf>
    <xf numFmtId="0" fontId="4" fillId="0" borderId="20" xfId="0" applyFont="1" applyBorder="1" applyAlignment="1">
      <alignment horizontal="left" vertical="center" wrapText="1" indent="5"/>
    </xf>
    <xf numFmtId="0" fontId="4" fillId="0" borderId="21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left" vertical="center" wrapText="1" indent="5"/>
    </xf>
    <xf numFmtId="0" fontId="3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 wrapText="1"/>
    </xf>
    <xf numFmtId="173" fontId="27" fillId="0" borderId="19" xfId="0" applyNumberFormat="1" applyFont="1" applyBorder="1" applyAlignment="1">
      <alignment horizontal="center" wrapText="1"/>
    </xf>
    <xf numFmtId="173" fontId="27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center" wrapText="1" indent="8"/>
    </xf>
    <xf numFmtId="0" fontId="4" fillId="0" borderId="18" xfId="0" applyFont="1" applyBorder="1" applyAlignment="1">
      <alignment horizontal="left" vertical="center" wrapText="1" indent="8"/>
    </xf>
    <xf numFmtId="0" fontId="4" fillId="0" borderId="13" xfId="0" applyFont="1" applyBorder="1" applyAlignment="1">
      <alignment horizontal="left" vertical="center" wrapText="1" indent="8"/>
    </xf>
    <xf numFmtId="0" fontId="4" fillId="0" borderId="19" xfId="0" applyFont="1" applyBorder="1" applyAlignment="1">
      <alignment horizontal="left" vertical="center" wrapText="1" indent="8"/>
    </xf>
    <xf numFmtId="0" fontId="4" fillId="0" borderId="0" xfId="0" applyFont="1" applyBorder="1" applyAlignment="1">
      <alignment horizontal="left" vertical="center" wrapText="1" indent="8"/>
    </xf>
    <xf numFmtId="0" fontId="4" fillId="0" borderId="14" xfId="0" applyFont="1" applyBorder="1" applyAlignment="1">
      <alignment horizontal="left" vertical="center" wrapText="1" indent="8"/>
    </xf>
    <xf numFmtId="0" fontId="4" fillId="0" borderId="20" xfId="0" applyFont="1" applyBorder="1" applyAlignment="1">
      <alignment horizontal="left" vertical="center" wrapText="1" indent="8"/>
    </xf>
    <xf numFmtId="0" fontId="4" fillId="0" borderId="21" xfId="0" applyFont="1" applyBorder="1" applyAlignment="1">
      <alignment horizontal="left" vertical="center" wrapText="1" indent="8"/>
    </xf>
    <xf numFmtId="0" fontId="4" fillId="0" borderId="15" xfId="0" applyFont="1" applyBorder="1" applyAlignment="1">
      <alignment horizontal="left" vertical="center" wrapText="1" indent="8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vertical="top" wrapText="1"/>
    </xf>
    <xf numFmtId="172" fontId="3" fillId="0" borderId="11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3"/>
  <sheetViews>
    <sheetView tabSelected="1" view="pageBreakPreview" zoomScale="130" zoomScaleNormal="130" zoomScaleSheetLayoutView="130" workbookViewId="0" topLeftCell="A234">
      <selection activeCell="C247" sqref="C247"/>
    </sheetView>
  </sheetViews>
  <sheetFormatPr defaultColWidth="9.140625" defaultRowHeight="15"/>
  <cols>
    <col min="1" max="1" width="5.421875" style="28" customWidth="1"/>
    <col min="2" max="2" width="26.140625" style="1" customWidth="1"/>
    <col min="3" max="3" width="15.421875" style="1" customWidth="1"/>
    <col min="4" max="4" width="6.00390625" style="1" customWidth="1"/>
    <col min="5" max="5" width="5.8515625" style="1" customWidth="1"/>
    <col min="6" max="6" width="8.28125" style="1" customWidth="1"/>
    <col min="7" max="7" width="7.7109375" style="1" customWidth="1"/>
    <col min="8" max="9" width="7.140625" style="1" customWidth="1"/>
    <col min="10" max="10" width="8.00390625" style="27" customWidth="1"/>
    <col min="11" max="11" width="7.140625" style="31" customWidth="1"/>
    <col min="12" max="12" width="9.57421875" style="1" customWidth="1"/>
    <col min="13" max="16384" width="9.140625" style="1" customWidth="1"/>
  </cols>
  <sheetData>
    <row r="1" spans="1:10" ht="15.75">
      <c r="A1" s="142" t="s">
        <v>281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5.75" customHeight="1">
      <c r="A2" s="143" t="s">
        <v>200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5.75">
      <c r="A3" s="142" t="s">
        <v>201</v>
      </c>
      <c r="B3" s="142"/>
      <c r="C3" s="142"/>
      <c r="D3" s="142"/>
      <c r="E3" s="142"/>
      <c r="F3" s="142"/>
      <c r="G3" s="142"/>
      <c r="H3" s="142"/>
      <c r="I3" s="142"/>
      <c r="J3" s="142"/>
    </row>
    <row r="4" spans="1:10" ht="15.75" customHeight="1">
      <c r="A4" s="143" t="s">
        <v>202</v>
      </c>
      <c r="B4" s="142"/>
      <c r="C4" s="142"/>
      <c r="D4" s="142"/>
      <c r="E4" s="142"/>
      <c r="F4" s="142"/>
      <c r="G4" s="142"/>
      <c r="H4" s="142"/>
      <c r="I4" s="142"/>
      <c r="J4" s="142"/>
    </row>
    <row r="5" spans="1:10" ht="15.75">
      <c r="A5" s="22"/>
      <c r="B5" s="22"/>
      <c r="C5" s="22"/>
      <c r="D5" s="22"/>
      <c r="E5" s="22"/>
      <c r="F5" s="22"/>
      <c r="G5" s="22"/>
      <c r="H5" s="22"/>
      <c r="I5" s="22"/>
      <c r="J5" s="55" t="s">
        <v>203</v>
      </c>
    </row>
    <row r="6" spans="1:10" ht="15.75">
      <c r="A6" s="22"/>
      <c r="B6" s="22"/>
      <c r="C6" s="22"/>
      <c r="D6" s="22"/>
      <c r="E6" s="22"/>
      <c r="F6" s="22"/>
      <c r="G6" s="22"/>
      <c r="H6" s="22"/>
      <c r="I6" s="22"/>
      <c r="J6" s="22" t="s">
        <v>286</v>
      </c>
    </row>
    <row r="7" spans="1:10" ht="15.75">
      <c r="A7" s="22"/>
      <c r="B7" s="22"/>
      <c r="C7" s="22"/>
      <c r="D7" s="22"/>
      <c r="E7" s="22"/>
      <c r="F7" s="22"/>
      <c r="G7" s="22"/>
      <c r="H7" s="22"/>
      <c r="I7" s="22"/>
      <c r="J7" s="22"/>
    </row>
    <row r="8" spans="1:10" ht="15.75">
      <c r="A8" s="144" t="s">
        <v>0</v>
      </c>
      <c r="B8" s="144"/>
      <c r="C8" s="144"/>
      <c r="D8" s="144"/>
      <c r="E8" s="144"/>
      <c r="F8" s="144"/>
      <c r="G8" s="144"/>
      <c r="H8" s="144"/>
      <c r="I8" s="144"/>
      <c r="J8" s="144"/>
    </row>
    <row r="9" spans="1:10" ht="15.75">
      <c r="A9" s="144" t="s">
        <v>1</v>
      </c>
      <c r="B9" s="144"/>
      <c r="C9" s="144"/>
      <c r="D9" s="144"/>
      <c r="E9" s="144"/>
      <c r="F9" s="144"/>
      <c r="G9" s="144"/>
      <c r="H9" s="144"/>
      <c r="I9" s="144"/>
      <c r="J9" s="144"/>
    </row>
    <row r="10" spans="1:10" ht="15.75">
      <c r="A10" s="125" t="s">
        <v>2</v>
      </c>
      <c r="B10" s="125"/>
      <c r="C10" s="125"/>
      <c r="D10" s="125"/>
      <c r="E10" s="125"/>
      <c r="F10" s="125"/>
      <c r="G10" s="125"/>
      <c r="H10" s="125"/>
      <c r="I10" s="125"/>
      <c r="J10" s="125"/>
    </row>
    <row r="11" spans="1:10" ht="21.75" customHeight="1">
      <c r="A11" s="126" t="s">
        <v>60</v>
      </c>
      <c r="B11" s="140" t="s">
        <v>3</v>
      </c>
      <c r="C11" s="140" t="s">
        <v>4</v>
      </c>
      <c r="D11" s="140" t="s">
        <v>5</v>
      </c>
      <c r="E11" s="140"/>
      <c r="F11" s="140" t="s">
        <v>6</v>
      </c>
      <c r="G11" s="140" t="s">
        <v>7</v>
      </c>
      <c r="H11" s="140"/>
      <c r="I11" s="140"/>
      <c r="J11" s="140"/>
    </row>
    <row r="12" spans="1:10" ht="32.25" customHeight="1">
      <c r="A12" s="127"/>
      <c r="B12" s="140"/>
      <c r="C12" s="140"/>
      <c r="D12" s="26" t="s">
        <v>8</v>
      </c>
      <c r="E12" s="26" t="s">
        <v>237</v>
      </c>
      <c r="F12" s="140"/>
      <c r="G12" s="26" t="s">
        <v>9</v>
      </c>
      <c r="H12" s="26" t="s">
        <v>235</v>
      </c>
      <c r="I12" s="26" t="s">
        <v>10</v>
      </c>
      <c r="J12" s="15" t="s">
        <v>11</v>
      </c>
    </row>
    <row r="13" spans="1:10" ht="15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  <c r="G13" s="25">
        <v>7</v>
      </c>
      <c r="H13" s="25">
        <v>8</v>
      </c>
      <c r="I13" s="25">
        <v>9</v>
      </c>
      <c r="J13" s="25">
        <v>10</v>
      </c>
    </row>
    <row r="14" spans="1:10" ht="11.25" customHeight="1">
      <c r="A14" s="97"/>
      <c r="B14" s="75" t="s">
        <v>12</v>
      </c>
      <c r="C14" s="75" t="s">
        <v>13</v>
      </c>
      <c r="D14" s="97">
        <v>2017</v>
      </c>
      <c r="E14" s="97">
        <v>2021</v>
      </c>
      <c r="F14" s="16">
        <v>2017</v>
      </c>
      <c r="G14" s="2">
        <f aca="true" t="shared" si="0" ref="G14:G19">SUM(H14:J14)</f>
        <v>19834.3</v>
      </c>
      <c r="H14" s="2"/>
      <c r="I14" s="2">
        <f>SUM(I339)</f>
        <v>530</v>
      </c>
      <c r="J14" s="2">
        <f>SUM(J339)</f>
        <v>19304.3</v>
      </c>
    </row>
    <row r="15" spans="1:10" ht="11.25" customHeight="1">
      <c r="A15" s="97"/>
      <c r="B15" s="75"/>
      <c r="C15" s="75"/>
      <c r="D15" s="97"/>
      <c r="E15" s="97"/>
      <c r="F15" s="17">
        <v>2018</v>
      </c>
      <c r="G15" s="3">
        <f t="shared" si="0"/>
        <v>32949.200000000004</v>
      </c>
      <c r="H15" s="3"/>
      <c r="I15" s="3">
        <f>I340</f>
        <v>421.4</v>
      </c>
      <c r="J15" s="3">
        <f>J340+J406</f>
        <v>32527.800000000003</v>
      </c>
    </row>
    <row r="16" spans="1:10" ht="11.25" customHeight="1">
      <c r="A16" s="97"/>
      <c r="B16" s="75"/>
      <c r="C16" s="75"/>
      <c r="D16" s="97"/>
      <c r="E16" s="97"/>
      <c r="F16" s="17">
        <v>2019</v>
      </c>
      <c r="G16" s="3">
        <f t="shared" si="0"/>
        <v>40246.100000000006</v>
      </c>
      <c r="H16" s="3">
        <f>SUM(H341+H407)</f>
        <v>1760</v>
      </c>
      <c r="I16" s="3">
        <f>SUM(I341+I407)</f>
        <v>5202.5</v>
      </c>
      <c r="J16" s="3">
        <f>SUM(J341+J407)</f>
        <v>33283.600000000006</v>
      </c>
    </row>
    <row r="17" spans="1:10" ht="11.25" customHeight="1">
      <c r="A17" s="97"/>
      <c r="B17" s="75"/>
      <c r="C17" s="75"/>
      <c r="D17" s="97"/>
      <c r="E17" s="97"/>
      <c r="F17" s="17">
        <v>2020</v>
      </c>
      <c r="G17" s="3">
        <f t="shared" si="0"/>
        <v>25293.4</v>
      </c>
      <c r="H17" s="3"/>
      <c r="I17" s="3"/>
      <c r="J17" s="3">
        <f>SUM(J342+J408)</f>
        <v>25293.4</v>
      </c>
    </row>
    <row r="18" spans="1:10" ht="11.25" customHeight="1">
      <c r="A18" s="97"/>
      <c r="B18" s="75"/>
      <c r="C18" s="75"/>
      <c r="D18" s="97"/>
      <c r="E18" s="97"/>
      <c r="F18" s="17">
        <v>2021</v>
      </c>
      <c r="G18" s="3">
        <f t="shared" si="0"/>
        <v>29800.9</v>
      </c>
      <c r="H18" s="3"/>
      <c r="I18" s="3"/>
      <c r="J18" s="3">
        <f>SUM(J343+J409)</f>
        <v>29800.9</v>
      </c>
    </row>
    <row r="19" spans="1:10" ht="11.25" customHeight="1">
      <c r="A19" s="97"/>
      <c r="B19" s="75"/>
      <c r="C19" s="75"/>
      <c r="D19" s="97"/>
      <c r="E19" s="97"/>
      <c r="F19" s="18" t="s">
        <v>179</v>
      </c>
      <c r="G19" s="4">
        <f t="shared" si="0"/>
        <v>148123.9</v>
      </c>
      <c r="H19" s="4">
        <f>SUM(H14:H18)</f>
        <v>1760</v>
      </c>
      <c r="I19" s="4">
        <f>SUM(I14:I18)</f>
        <v>6153.9</v>
      </c>
      <c r="J19" s="4">
        <f>SUM(J14:J18)</f>
        <v>140210</v>
      </c>
    </row>
    <row r="20" spans="1:10" ht="21.75" customHeight="1">
      <c r="A20" s="128" t="s">
        <v>64</v>
      </c>
      <c r="B20" s="129"/>
      <c r="C20" s="129"/>
      <c r="D20" s="129"/>
      <c r="E20" s="129"/>
      <c r="F20" s="129"/>
      <c r="G20" s="129"/>
      <c r="H20" s="129"/>
      <c r="I20" s="129"/>
      <c r="J20" s="130"/>
    </row>
    <row r="21" spans="1:10" ht="11.25" customHeight="1">
      <c r="A21" s="131" t="s">
        <v>88</v>
      </c>
      <c r="B21" s="132"/>
      <c r="C21" s="132"/>
      <c r="D21" s="132"/>
      <c r="E21" s="133"/>
      <c r="F21" s="16">
        <v>2017</v>
      </c>
      <c r="G21" s="2">
        <f aca="true" t="shared" si="1" ref="G21:G61">SUM(H21:J21)</f>
        <v>19834.3</v>
      </c>
      <c r="H21" s="2"/>
      <c r="I21" s="2">
        <f>SUM(I26+I108+I129+I146+I192+I291)</f>
        <v>530</v>
      </c>
      <c r="J21" s="2">
        <f>SUM(J26+J108+J129+J146+J192+J291)</f>
        <v>19304.3</v>
      </c>
    </row>
    <row r="22" spans="1:10" ht="11.25" customHeight="1">
      <c r="A22" s="134"/>
      <c r="B22" s="135"/>
      <c r="C22" s="135"/>
      <c r="D22" s="135"/>
      <c r="E22" s="136"/>
      <c r="F22" s="17">
        <v>2018</v>
      </c>
      <c r="G22" s="3">
        <f t="shared" si="1"/>
        <v>28653.100000000006</v>
      </c>
      <c r="H22" s="3"/>
      <c r="I22" s="3">
        <f>SUM(I27+I90+I109+I130+I147+I193+I292)</f>
        <v>421.4</v>
      </c>
      <c r="J22" s="3">
        <f>SUM(J27+J90+J109+J130+J147+J193+J292)</f>
        <v>28231.700000000004</v>
      </c>
    </row>
    <row r="23" spans="1:10" ht="11.25" customHeight="1">
      <c r="A23" s="134"/>
      <c r="B23" s="135"/>
      <c r="C23" s="135"/>
      <c r="D23" s="135"/>
      <c r="E23" s="136"/>
      <c r="F23" s="17">
        <v>2019</v>
      </c>
      <c r="G23" s="3">
        <f t="shared" si="1"/>
        <v>30656.100000000002</v>
      </c>
      <c r="H23" s="3"/>
      <c r="I23" s="3">
        <f>SUM(I28+I91+I110+I131+I148+I194+I302+I314+I328)</f>
        <v>1962.5</v>
      </c>
      <c r="J23" s="3">
        <f>SUM(J28+J91+J110+J131+J148+J194+J302+J314+J328)</f>
        <v>28693.600000000002</v>
      </c>
    </row>
    <row r="24" spans="1:10" ht="11.25" customHeight="1">
      <c r="A24" s="134"/>
      <c r="B24" s="135"/>
      <c r="C24" s="135"/>
      <c r="D24" s="135"/>
      <c r="E24" s="136"/>
      <c r="F24" s="17">
        <v>2020</v>
      </c>
      <c r="G24" s="3">
        <f t="shared" si="1"/>
        <v>24563.4</v>
      </c>
      <c r="H24" s="3"/>
      <c r="I24" s="3"/>
      <c r="J24" s="3">
        <f>SUM(J29+J92+J111+J132+J149+J195+J315)</f>
        <v>24563.4</v>
      </c>
    </row>
    <row r="25" spans="1:10" ht="11.25" customHeight="1">
      <c r="A25" s="137"/>
      <c r="B25" s="138"/>
      <c r="C25" s="138"/>
      <c r="D25" s="138"/>
      <c r="E25" s="139"/>
      <c r="F25" s="18">
        <v>2021</v>
      </c>
      <c r="G25" s="4">
        <f t="shared" si="1"/>
        <v>25470.9</v>
      </c>
      <c r="H25" s="4"/>
      <c r="I25" s="4"/>
      <c r="J25" s="4">
        <f>SUM(J30+J93+J112+J133+J150+J196+J316)</f>
        <v>25470.9</v>
      </c>
    </row>
    <row r="26" spans="1:10" ht="11.25" customHeight="1">
      <c r="A26" s="141" t="s">
        <v>116</v>
      </c>
      <c r="B26" s="141"/>
      <c r="C26" s="141"/>
      <c r="D26" s="141"/>
      <c r="E26" s="141"/>
      <c r="F26" s="16">
        <v>2017</v>
      </c>
      <c r="G26" s="2">
        <f t="shared" si="1"/>
        <v>10630.4</v>
      </c>
      <c r="H26" s="2"/>
      <c r="I26" s="2"/>
      <c r="J26" s="2">
        <f>SUM(J31+J36+J41+J46+J51+J56+J65+J66+J75+J80+J85)</f>
        <v>10630.4</v>
      </c>
    </row>
    <row r="27" spans="1:10" ht="11.25" customHeight="1">
      <c r="A27" s="141"/>
      <c r="B27" s="141"/>
      <c r="C27" s="141"/>
      <c r="D27" s="141"/>
      <c r="E27" s="141"/>
      <c r="F27" s="17">
        <v>2018</v>
      </c>
      <c r="G27" s="3">
        <f t="shared" si="1"/>
        <v>12598.9</v>
      </c>
      <c r="H27" s="3"/>
      <c r="I27" s="3"/>
      <c r="J27" s="3">
        <f>J32+J37+J42+J47+J52+J57+J67+J68+J70+J72+J74+J76+J81+J86</f>
        <v>12598.9</v>
      </c>
    </row>
    <row r="28" spans="1:10" ht="11.25" customHeight="1">
      <c r="A28" s="141"/>
      <c r="B28" s="141"/>
      <c r="C28" s="141"/>
      <c r="D28" s="141"/>
      <c r="E28" s="141"/>
      <c r="F28" s="17">
        <v>2019</v>
      </c>
      <c r="G28" s="3">
        <f t="shared" si="1"/>
        <v>13709.300000000001</v>
      </c>
      <c r="H28" s="3"/>
      <c r="I28" s="3"/>
      <c r="J28" s="3">
        <f>SUM(J33+J38+J43+J48+J53+J58+J61+J69+J71+J73+J77+J82+J87)</f>
        <v>13709.300000000001</v>
      </c>
    </row>
    <row r="29" spans="1:10" ht="11.25" customHeight="1">
      <c r="A29" s="141"/>
      <c r="B29" s="141"/>
      <c r="C29" s="141"/>
      <c r="D29" s="141"/>
      <c r="E29" s="141"/>
      <c r="F29" s="17">
        <v>2020</v>
      </c>
      <c r="G29" s="3">
        <f t="shared" si="1"/>
        <v>15290.4</v>
      </c>
      <c r="H29" s="3"/>
      <c r="I29" s="3"/>
      <c r="J29" s="3">
        <f>SUM(J34+J39+J44+J49+J54+J59+J83+J88)</f>
        <v>15290.4</v>
      </c>
    </row>
    <row r="30" spans="1:10" ht="11.25" customHeight="1">
      <c r="A30" s="141"/>
      <c r="B30" s="141"/>
      <c r="C30" s="141"/>
      <c r="D30" s="141"/>
      <c r="E30" s="141"/>
      <c r="F30" s="18">
        <v>2021</v>
      </c>
      <c r="G30" s="4">
        <f t="shared" si="1"/>
        <v>15290.4</v>
      </c>
      <c r="H30" s="4"/>
      <c r="I30" s="4"/>
      <c r="J30" s="4">
        <f>SUM(J35+J40+J45+J50+J55+J60+J84+J89)</f>
        <v>15290.4</v>
      </c>
    </row>
    <row r="31" spans="1:10" ht="11.25" customHeight="1">
      <c r="A31" s="74" t="s">
        <v>61</v>
      </c>
      <c r="B31" s="75" t="s">
        <v>14</v>
      </c>
      <c r="C31" s="75" t="s">
        <v>13</v>
      </c>
      <c r="D31" s="97">
        <v>2017</v>
      </c>
      <c r="E31" s="97">
        <v>2021</v>
      </c>
      <c r="F31" s="7">
        <v>2017</v>
      </c>
      <c r="G31" s="5">
        <f t="shared" si="1"/>
        <v>8323.9</v>
      </c>
      <c r="H31" s="5"/>
      <c r="I31" s="5"/>
      <c r="J31" s="5">
        <v>8323.9</v>
      </c>
    </row>
    <row r="32" spans="1:10" ht="11.25" customHeight="1">
      <c r="A32" s="74"/>
      <c r="B32" s="75"/>
      <c r="C32" s="75"/>
      <c r="D32" s="97"/>
      <c r="E32" s="97"/>
      <c r="F32" s="8">
        <v>2018</v>
      </c>
      <c r="G32" s="9">
        <f t="shared" si="1"/>
        <v>7946.7</v>
      </c>
      <c r="H32" s="9"/>
      <c r="I32" s="9"/>
      <c r="J32" s="9">
        <f>7928.5+18.2</f>
        <v>7946.7</v>
      </c>
    </row>
    <row r="33" spans="1:10" ht="11.25" customHeight="1">
      <c r="A33" s="74"/>
      <c r="B33" s="75"/>
      <c r="C33" s="75"/>
      <c r="D33" s="97"/>
      <c r="E33" s="97"/>
      <c r="F33" s="8">
        <v>2019</v>
      </c>
      <c r="G33" s="9">
        <f t="shared" si="1"/>
        <v>8882.2</v>
      </c>
      <c r="H33" s="9"/>
      <c r="I33" s="9"/>
      <c r="J33" s="9">
        <f>8882.2</f>
        <v>8882.2</v>
      </c>
    </row>
    <row r="34" spans="1:10" ht="11.25" customHeight="1">
      <c r="A34" s="74"/>
      <c r="B34" s="75"/>
      <c r="C34" s="75"/>
      <c r="D34" s="97"/>
      <c r="E34" s="97"/>
      <c r="F34" s="8">
        <v>2020</v>
      </c>
      <c r="G34" s="9">
        <f t="shared" si="1"/>
        <v>9460.4</v>
      </c>
      <c r="H34" s="9"/>
      <c r="I34" s="9"/>
      <c r="J34" s="9">
        <v>9460.4</v>
      </c>
    </row>
    <row r="35" spans="1:10" ht="11.25" customHeight="1">
      <c r="A35" s="74"/>
      <c r="B35" s="75"/>
      <c r="C35" s="75"/>
      <c r="D35" s="97"/>
      <c r="E35" s="97"/>
      <c r="F35" s="10">
        <v>2021</v>
      </c>
      <c r="G35" s="6">
        <f t="shared" si="1"/>
        <v>9460.4</v>
      </c>
      <c r="H35" s="6"/>
      <c r="I35" s="6"/>
      <c r="J35" s="6">
        <v>9460.4</v>
      </c>
    </row>
    <row r="36" spans="1:10" ht="11.25" customHeight="1">
      <c r="A36" s="74" t="s">
        <v>117</v>
      </c>
      <c r="B36" s="75" t="s">
        <v>15</v>
      </c>
      <c r="C36" s="75" t="s">
        <v>13</v>
      </c>
      <c r="D36" s="97">
        <v>2017</v>
      </c>
      <c r="E36" s="97">
        <v>2021</v>
      </c>
      <c r="F36" s="7">
        <v>2017</v>
      </c>
      <c r="G36" s="5">
        <f t="shared" si="1"/>
        <v>1365</v>
      </c>
      <c r="H36" s="5"/>
      <c r="I36" s="5"/>
      <c r="J36" s="5">
        <v>1365</v>
      </c>
    </row>
    <row r="37" spans="1:10" ht="11.25" customHeight="1">
      <c r="A37" s="74"/>
      <c r="B37" s="75"/>
      <c r="C37" s="75"/>
      <c r="D37" s="97"/>
      <c r="E37" s="97"/>
      <c r="F37" s="8">
        <v>2018</v>
      </c>
      <c r="G37" s="9">
        <f t="shared" si="1"/>
        <v>2050</v>
      </c>
      <c r="H37" s="9"/>
      <c r="I37" s="9"/>
      <c r="J37" s="9">
        <v>2050</v>
      </c>
    </row>
    <row r="38" spans="1:10" ht="11.25" customHeight="1">
      <c r="A38" s="74"/>
      <c r="B38" s="75"/>
      <c r="C38" s="75"/>
      <c r="D38" s="97"/>
      <c r="E38" s="97"/>
      <c r="F38" s="8">
        <v>2019</v>
      </c>
      <c r="G38" s="9">
        <f t="shared" si="1"/>
        <v>1950</v>
      </c>
      <c r="H38" s="9"/>
      <c r="I38" s="9"/>
      <c r="J38" s="9">
        <v>1950</v>
      </c>
    </row>
    <row r="39" spans="1:10" ht="11.25" customHeight="1">
      <c r="A39" s="74"/>
      <c r="B39" s="75"/>
      <c r="C39" s="75"/>
      <c r="D39" s="97"/>
      <c r="E39" s="97"/>
      <c r="F39" s="8">
        <v>2020</v>
      </c>
      <c r="G39" s="9">
        <f t="shared" si="1"/>
        <v>2450</v>
      </c>
      <c r="H39" s="9"/>
      <c r="I39" s="9"/>
      <c r="J39" s="9">
        <v>2450</v>
      </c>
    </row>
    <row r="40" spans="1:10" ht="11.25" customHeight="1">
      <c r="A40" s="74"/>
      <c r="B40" s="75"/>
      <c r="C40" s="75"/>
      <c r="D40" s="97"/>
      <c r="E40" s="97"/>
      <c r="F40" s="10">
        <v>2021</v>
      </c>
      <c r="G40" s="6">
        <f t="shared" si="1"/>
        <v>2450</v>
      </c>
      <c r="H40" s="6"/>
      <c r="I40" s="6"/>
      <c r="J40" s="6">
        <v>2450</v>
      </c>
    </row>
    <row r="41" spans="1:10" ht="11.25" customHeight="1">
      <c r="A41" s="74" t="s">
        <v>118</v>
      </c>
      <c r="B41" s="75" t="s">
        <v>16</v>
      </c>
      <c r="C41" s="75" t="s">
        <v>13</v>
      </c>
      <c r="D41" s="97">
        <v>2017</v>
      </c>
      <c r="E41" s="97">
        <v>2021</v>
      </c>
      <c r="F41" s="7">
        <v>2017</v>
      </c>
      <c r="G41" s="5">
        <f t="shared" si="1"/>
        <v>280</v>
      </c>
      <c r="H41" s="5"/>
      <c r="I41" s="5"/>
      <c r="J41" s="5">
        <v>280</v>
      </c>
    </row>
    <row r="42" spans="1:10" ht="11.25" customHeight="1">
      <c r="A42" s="74"/>
      <c r="B42" s="75"/>
      <c r="C42" s="75"/>
      <c r="D42" s="97"/>
      <c r="E42" s="97"/>
      <c r="F42" s="8">
        <v>2018</v>
      </c>
      <c r="G42" s="9">
        <f t="shared" si="1"/>
        <v>306.3</v>
      </c>
      <c r="H42" s="9"/>
      <c r="I42" s="9"/>
      <c r="J42" s="9">
        <v>306.3</v>
      </c>
    </row>
    <row r="43" spans="1:10" ht="11.25" customHeight="1">
      <c r="A43" s="74"/>
      <c r="B43" s="75"/>
      <c r="C43" s="75"/>
      <c r="D43" s="97"/>
      <c r="E43" s="97"/>
      <c r="F43" s="8">
        <v>2019</v>
      </c>
      <c r="G43" s="9">
        <f t="shared" si="1"/>
        <v>350</v>
      </c>
      <c r="H43" s="9"/>
      <c r="I43" s="9"/>
      <c r="J43" s="9">
        <v>350</v>
      </c>
    </row>
    <row r="44" spans="1:10" ht="11.25" customHeight="1">
      <c r="A44" s="74"/>
      <c r="B44" s="75"/>
      <c r="C44" s="75"/>
      <c r="D44" s="97"/>
      <c r="E44" s="97"/>
      <c r="F44" s="8">
        <v>2020</v>
      </c>
      <c r="G44" s="9">
        <f t="shared" si="1"/>
        <v>450</v>
      </c>
      <c r="H44" s="9"/>
      <c r="I44" s="9"/>
      <c r="J44" s="9">
        <v>450</v>
      </c>
    </row>
    <row r="45" spans="1:10" ht="11.25" customHeight="1">
      <c r="A45" s="74"/>
      <c r="B45" s="75"/>
      <c r="C45" s="75"/>
      <c r="D45" s="97"/>
      <c r="E45" s="97"/>
      <c r="F45" s="10">
        <v>2021</v>
      </c>
      <c r="G45" s="6">
        <f t="shared" si="1"/>
        <v>450</v>
      </c>
      <c r="H45" s="6"/>
      <c r="I45" s="6"/>
      <c r="J45" s="6">
        <v>450</v>
      </c>
    </row>
    <row r="46" spans="1:10" ht="11.25" customHeight="1">
      <c r="A46" s="74" t="s">
        <v>119</v>
      </c>
      <c r="B46" s="75" t="s">
        <v>17</v>
      </c>
      <c r="C46" s="75" t="s">
        <v>13</v>
      </c>
      <c r="D46" s="97">
        <v>2017</v>
      </c>
      <c r="E46" s="97">
        <v>2021</v>
      </c>
      <c r="F46" s="7">
        <v>2017</v>
      </c>
      <c r="G46" s="5">
        <f t="shared" si="1"/>
        <v>235</v>
      </c>
      <c r="H46" s="5"/>
      <c r="I46" s="5"/>
      <c r="J46" s="5">
        <v>235</v>
      </c>
    </row>
    <row r="47" spans="1:10" ht="11.25" customHeight="1">
      <c r="A47" s="74"/>
      <c r="B47" s="75"/>
      <c r="C47" s="75"/>
      <c r="D47" s="97"/>
      <c r="E47" s="97"/>
      <c r="F47" s="8">
        <v>2018</v>
      </c>
      <c r="G47" s="9">
        <f t="shared" si="1"/>
        <v>290</v>
      </c>
      <c r="H47" s="9"/>
      <c r="I47" s="9"/>
      <c r="J47" s="9">
        <v>290</v>
      </c>
    </row>
    <row r="48" spans="1:10" ht="11.25" customHeight="1">
      <c r="A48" s="74"/>
      <c r="B48" s="75"/>
      <c r="C48" s="75"/>
      <c r="D48" s="97"/>
      <c r="E48" s="97"/>
      <c r="F48" s="8">
        <v>2019</v>
      </c>
      <c r="G48" s="9">
        <f t="shared" si="1"/>
        <v>370</v>
      </c>
      <c r="H48" s="9"/>
      <c r="I48" s="9"/>
      <c r="J48" s="9">
        <v>370</v>
      </c>
    </row>
    <row r="49" spans="1:10" ht="11.25" customHeight="1">
      <c r="A49" s="74"/>
      <c r="B49" s="75"/>
      <c r="C49" s="75"/>
      <c r="D49" s="97"/>
      <c r="E49" s="97"/>
      <c r="F49" s="8">
        <v>2020</v>
      </c>
      <c r="G49" s="9">
        <f t="shared" si="1"/>
        <v>570</v>
      </c>
      <c r="H49" s="9"/>
      <c r="I49" s="9"/>
      <c r="J49" s="9">
        <v>570</v>
      </c>
    </row>
    <row r="50" spans="1:10" ht="11.25" customHeight="1">
      <c r="A50" s="74"/>
      <c r="B50" s="75"/>
      <c r="C50" s="75"/>
      <c r="D50" s="97"/>
      <c r="E50" s="97"/>
      <c r="F50" s="10">
        <v>2021</v>
      </c>
      <c r="G50" s="6">
        <f t="shared" si="1"/>
        <v>570</v>
      </c>
      <c r="H50" s="6"/>
      <c r="I50" s="6"/>
      <c r="J50" s="6">
        <v>570</v>
      </c>
    </row>
    <row r="51" spans="1:10" ht="11.25" customHeight="1">
      <c r="A51" s="74" t="s">
        <v>120</v>
      </c>
      <c r="B51" s="75" t="s">
        <v>18</v>
      </c>
      <c r="C51" s="75" t="s">
        <v>13</v>
      </c>
      <c r="D51" s="97">
        <v>2017</v>
      </c>
      <c r="E51" s="97">
        <v>2021</v>
      </c>
      <c r="F51" s="19">
        <v>2017</v>
      </c>
      <c r="G51" s="5">
        <f t="shared" si="1"/>
        <v>139</v>
      </c>
      <c r="H51" s="5"/>
      <c r="I51" s="5"/>
      <c r="J51" s="5">
        <v>139</v>
      </c>
    </row>
    <row r="52" spans="1:10" ht="11.25" customHeight="1">
      <c r="A52" s="74"/>
      <c r="B52" s="75"/>
      <c r="C52" s="75"/>
      <c r="D52" s="97"/>
      <c r="E52" s="97"/>
      <c r="F52" s="20">
        <v>2018</v>
      </c>
      <c r="G52" s="9">
        <f t="shared" si="1"/>
        <v>144</v>
      </c>
      <c r="H52" s="9"/>
      <c r="I52" s="9"/>
      <c r="J52" s="9">
        <v>144</v>
      </c>
    </row>
    <row r="53" spans="1:10" ht="11.25" customHeight="1">
      <c r="A53" s="74"/>
      <c r="B53" s="75"/>
      <c r="C53" s="75"/>
      <c r="D53" s="97"/>
      <c r="E53" s="97"/>
      <c r="F53" s="20">
        <v>2019</v>
      </c>
      <c r="G53" s="9">
        <f t="shared" si="1"/>
        <v>250</v>
      </c>
      <c r="H53" s="9"/>
      <c r="I53" s="9"/>
      <c r="J53" s="9">
        <v>250</v>
      </c>
    </row>
    <row r="54" spans="1:10" ht="11.25" customHeight="1">
      <c r="A54" s="74"/>
      <c r="B54" s="75"/>
      <c r="C54" s="75"/>
      <c r="D54" s="97"/>
      <c r="E54" s="97"/>
      <c r="F54" s="8">
        <v>2020</v>
      </c>
      <c r="G54" s="9">
        <f t="shared" si="1"/>
        <v>250</v>
      </c>
      <c r="H54" s="9"/>
      <c r="I54" s="9"/>
      <c r="J54" s="9">
        <v>250</v>
      </c>
    </row>
    <row r="55" spans="1:10" ht="11.25" customHeight="1">
      <c r="A55" s="74"/>
      <c r="B55" s="75"/>
      <c r="C55" s="75"/>
      <c r="D55" s="97"/>
      <c r="E55" s="97"/>
      <c r="F55" s="10">
        <v>2021</v>
      </c>
      <c r="G55" s="6">
        <f t="shared" si="1"/>
        <v>250</v>
      </c>
      <c r="H55" s="6"/>
      <c r="I55" s="6"/>
      <c r="J55" s="6">
        <v>250</v>
      </c>
    </row>
    <row r="56" spans="1:10" ht="33" customHeight="1">
      <c r="A56" s="23" t="s">
        <v>121</v>
      </c>
      <c r="B56" s="24" t="s">
        <v>19</v>
      </c>
      <c r="C56" s="24" t="s">
        <v>13</v>
      </c>
      <c r="D56" s="25">
        <v>2017</v>
      </c>
      <c r="E56" s="25">
        <v>2017</v>
      </c>
      <c r="F56" s="25">
        <v>2017</v>
      </c>
      <c r="G56" s="11">
        <f t="shared" si="1"/>
        <v>150</v>
      </c>
      <c r="H56" s="11"/>
      <c r="I56" s="11"/>
      <c r="J56" s="11">
        <v>150</v>
      </c>
    </row>
    <row r="57" spans="1:10" ht="12" customHeight="1">
      <c r="A57" s="101" t="s">
        <v>122</v>
      </c>
      <c r="B57" s="104" t="s">
        <v>219</v>
      </c>
      <c r="C57" s="104" t="s">
        <v>13</v>
      </c>
      <c r="D57" s="69">
        <v>2018</v>
      </c>
      <c r="E57" s="69">
        <v>2021</v>
      </c>
      <c r="F57" s="19">
        <v>2018</v>
      </c>
      <c r="G57" s="5">
        <f t="shared" si="1"/>
        <v>1500</v>
      </c>
      <c r="H57" s="5"/>
      <c r="I57" s="5"/>
      <c r="J57" s="5">
        <f>1300+270-70</f>
        <v>1500</v>
      </c>
    </row>
    <row r="58" spans="1:10" ht="12" customHeight="1">
      <c r="A58" s="102"/>
      <c r="B58" s="110"/>
      <c r="C58" s="110"/>
      <c r="D58" s="106"/>
      <c r="E58" s="106"/>
      <c r="F58" s="8">
        <v>2019</v>
      </c>
      <c r="G58" s="36">
        <f t="shared" si="1"/>
        <v>1703.2</v>
      </c>
      <c r="H58" s="9"/>
      <c r="I58" s="9"/>
      <c r="J58" s="9">
        <f>1150-400+953.2</f>
        <v>1703.2</v>
      </c>
    </row>
    <row r="59" spans="1:10" ht="12" customHeight="1">
      <c r="A59" s="102"/>
      <c r="B59" s="110"/>
      <c r="C59" s="110"/>
      <c r="D59" s="106"/>
      <c r="E59" s="106"/>
      <c r="F59" s="8">
        <v>2020</v>
      </c>
      <c r="G59" s="9">
        <f t="shared" si="1"/>
        <v>2000</v>
      </c>
      <c r="H59" s="9"/>
      <c r="I59" s="9"/>
      <c r="J59" s="9">
        <v>2000</v>
      </c>
    </row>
    <row r="60" spans="1:10" ht="12" customHeight="1">
      <c r="A60" s="103"/>
      <c r="B60" s="105"/>
      <c r="C60" s="105"/>
      <c r="D60" s="70"/>
      <c r="E60" s="70"/>
      <c r="F60" s="10">
        <v>2021</v>
      </c>
      <c r="G60" s="6">
        <f t="shared" si="1"/>
        <v>2000</v>
      </c>
      <c r="H60" s="6"/>
      <c r="I60" s="6"/>
      <c r="J60" s="6">
        <v>2000</v>
      </c>
    </row>
    <row r="61" spans="1:10" ht="12" customHeight="1">
      <c r="A61" s="101" t="s">
        <v>123</v>
      </c>
      <c r="B61" s="104" t="s">
        <v>232</v>
      </c>
      <c r="C61" s="104" t="s">
        <v>13</v>
      </c>
      <c r="D61" s="69">
        <v>2019</v>
      </c>
      <c r="E61" s="69">
        <v>2019</v>
      </c>
      <c r="F61" s="19">
        <v>2019</v>
      </c>
      <c r="G61" s="5">
        <f t="shared" si="1"/>
        <v>32.9</v>
      </c>
      <c r="H61" s="5"/>
      <c r="I61" s="5"/>
      <c r="J61" s="5">
        <v>32.9</v>
      </c>
    </row>
    <row r="62" spans="1:10" ht="6" customHeight="1">
      <c r="A62" s="102"/>
      <c r="B62" s="110"/>
      <c r="C62" s="110"/>
      <c r="D62" s="106"/>
      <c r="E62" s="106"/>
      <c r="F62" s="8"/>
      <c r="G62" s="9"/>
      <c r="H62" s="9"/>
      <c r="I62" s="9"/>
      <c r="J62" s="9"/>
    </row>
    <row r="63" spans="1:10" ht="6.75" customHeight="1">
      <c r="A63" s="102"/>
      <c r="B63" s="110"/>
      <c r="C63" s="110"/>
      <c r="D63" s="106"/>
      <c r="E63" s="106"/>
      <c r="F63" s="8"/>
      <c r="G63" s="9"/>
      <c r="H63" s="9"/>
      <c r="I63" s="9"/>
      <c r="J63" s="9"/>
    </row>
    <row r="64" spans="1:10" ht="15.75" customHeight="1">
      <c r="A64" s="103"/>
      <c r="B64" s="105"/>
      <c r="C64" s="105"/>
      <c r="D64" s="70"/>
      <c r="E64" s="70"/>
      <c r="F64" s="10"/>
      <c r="G64" s="6"/>
      <c r="H64" s="6"/>
      <c r="I64" s="6"/>
      <c r="J64" s="6"/>
    </row>
    <row r="65" spans="1:10" ht="103.5" customHeight="1">
      <c r="A65" s="23" t="s">
        <v>124</v>
      </c>
      <c r="B65" s="24" t="s">
        <v>21</v>
      </c>
      <c r="C65" s="24" t="s">
        <v>13</v>
      </c>
      <c r="D65" s="25">
        <v>2017</v>
      </c>
      <c r="E65" s="25">
        <v>2017</v>
      </c>
      <c r="F65" s="25">
        <v>2017</v>
      </c>
      <c r="G65" s="11">
        <f aca="true" t="shared" si="2" ref="G65:G96">SUM(H65:J65)</f>
        <v>29.3</v>
      </c>
      <c r="H65" s="11"/>
      <c r="I65" s="11"/>
      <c r="J65" s="11">
        <v>29.3</v>
      </c>
    </row>
    <row r="66" spans="1:10" ht="14.25" customHeight="1">
      <c r="A66" s="101" t="s">
        <v>125</v>
      </c>
      <c r="B66" s="104" t="s">
        <v>65</v>
      </c>
      <c r="C66" s="104" t="s">
        <v>13</v>
      </c>
      <c r="D66" s="69">
        <v>2017</v>
      </c>
      <c r="E66" s="69">
        <v>2018</v>
      </c>
      <c r="F66" s="19">
        <v>2017</v>
      </c>
      <c r="G66" s="5">
        <f t="shared" si="2"/>
        <v>0.6</v>
      </c>
      <c r="H66" s="5"/>
      <c r="I66" s="5"/>
      <c r="J66" s="5">
        <v>0.6</v>
      </c>
    </row>
    <row r="67" spans="1:10" ht="31.5" customHeight="1">
      <c r="A67" s="103"/>
      <c r="B67" s="105"/>
      <c r="C67" s="105"/>
      <c r="D67" s="70">
        <v>2018</v>
      </c>
      <c r="E67" s="70">
        <v>2018</v>
      </c>
      <c r="F67" s="21">
        <v>2018</v>
      </c>
      <c r="G67" s="6">
        <f t="shared" si="2"/>
        <v>30</v>
      </c>
      <c r="H67" s="6"/>
      <c r="I67" s="6"/>
      <c r="J67" s="6">
        <v>30</v>
      </c>
    </row>
    <row r="68" spans="1:10" ht="15.75" customHeight="1">
      <c r="A68" s="101" t="s">
        <v>126</v>
      </c>
      <c r="B68" s="71" t="s">
        <v>108</v>
      </c>
      <c r="C68" s="71" t="s">
        <v>13</v>
      </c>
      <c r="D68" s="69">
        <v>2018</v>
      </c>
      <c r="E68" s="69">
        <v>2019</v>
      </c>
      <c r="F68" s="19">
        <v>2018</v>
      </c>
      <c r="G68" s="5">
        <f t="shared" si="2"/>
        <v>4.2</v>
      </c>
      <c r="H68" s="5"/>
      <c r="I68" s="5"/>
      <c r="J68" s="5">
        <f>5-0.8</f>
        <v>4.2</v>
      </c>
    </row>
    <row r="69" spans="1:10" ht="41.25" customHeight="1">
      <c r="A69" s="103"/>
      <c r="B69" s="73"/>
      <c r="C69" s="73"/>
      <c r="D69" s="70"/>
      <c r="E69" s="70"/>
      <c r="F69" s="21">
        <v>2019</v>
      </c>
      <c r="G69" s="6">
        <f t="shared" si="2"/>
        <v>40</v>
      </c>
      <c r="H69" s="6"/>
      <c r="I69" s="6"/>
      <c r="J69" s="6">
        <v>40</v>
      </c>
    </row>
    <row r="70" spans="1:10" ht="11.25" customHeight="1">
      <c r="A70" s="101" t="s">
        <v>127</v>
      </c>
      <c r="B70" s="71" t="s">
        <v>247</v>
      </c>
      <c r="C70" s="69"/>
      <c r="D70" s="69">
        <v>2018</v>
      </c>
      <c r="E70" s="69">
        <v>2019</v>
      </c>
      <c r="F70" s="19">
        <v>2018</v>
      </c>
      <c r="G70" s="5">
        <f t="shared" si="2"/>
        <v>5.8</v>
      </c>
      <c r="H70" s="5"/>
      <c r="I70" s="5"/>
      <c r="J70" s="5">
        <f>5+0.8</f>
        <v>5.8</v>
      </c>
    </row>
    <row r="71" spans="1:10" ht="57" customHeight="1">
      <c r="A71" s="103"/>
      <c r="B71" s="73"/>
      <c r="C71" s="70"/>
      <c r="D71" s="70"/>
      <c r="E71" s="70"/>
      <c r="F71" s="21">
        <v>2019</v>
      </c>
      <c r="G71" s="6">
        <f t="shared" si="2"/>
        <v>39.5</v>
      </c>
      <c r="H71" s="6"/>
      <c r="I71" s="6"/>
      <c r="J71" s="6">
        <f>40-0.5</f>
        <v>39.5</v>
      </c>
    </row>
    <row r="72" spans="1:10" ht="11.25" customHeight="1">
      <c r="A72" s="101" t="s">
        <v>128</v>
      </c>
      <c r="B72" s="71" t="s">
        <v>230</v>
      </c>
      <c r="C72" s="69"/>
      <c r="D72" s="69">
        <v>2018</v>
      </c>
      <c r="E72" s="69">
        <v>2019</v>
      </c>
      <c r="F72" s="19">
        <v>2018</v>
      </c>
      <c r="G72" s="5">
        <f t="shared" si="2"/>
        <v>75</v>
      </c>
      <c r="H72" s="5"/>
      <c r="I72" s="5"/>
      <c r="J72" s="5">
        <f>5+70</f>
        <v>75</v>
      </c>
    </row>
    <row r="73" spans="1:10" ht="46.5" customHeight="1">
      <c r="A73" s="103"/>
      <c r="B73" s="73"/>
      <c r="C73" s="70"/>
      <c r="D73" s="70"/>
      <c r="E73" s="70"/>
      <c r="F73" s="21">
        <v>2019</v>
      </c>
      <c r="G73" s="6">
        <f>SUM(H73:J73)</f>
        <v>0.5</v>
      </c>
      <c r="H73" s="6"/>
      <c r="I73" s="6"/>
      <c r="J73" s="6">
        <v>0.5</v>
      </c>
    </row>
    <row r="74" spans="1:10" ht="46.5" customHeight="1">
      <c r="A74" s="23" t="s">
        <v>129</v>
      </c>
      <c r="B74" s="14" t="s">
        <v>107</v>
      </c>
      <c r="C74" s="24"/>
      <c r="D74" s="25">
        <v>2018</v>
      </c>
      <c r="E74" s="25">
        <v>2018</v>
      </c>
      <c r="F74" s="19">
        <v>2018</v>
      </c>
      <c r="G74" s="5">
        <f t="shared" si="2"/>
        <v>5</v>
      </c>
      <c r="H74" s="5"/>
      <c r="I74" s="5"/>
      <c r="J74" s="5">
        <v>5</v>
      </c>
    </row>
    <row r="75" spans="1:10" ht="11.25" customHeight="1">
      <c r="A75" s="74" t="s">
        <v>130</v>
      </c>
      <c r="B75" s="71" t="s">
        <v>212</v>
      </c>
      <c r="C75" s="75" t="s">
        <v>13</v>
      </c>
      <c r="D75" s="97">
        <v>2017</v>
      </c>
      <c r="E75" s="97">
        <v>2019</v>
      </c>
      <c r="F75" s="19">
        <v>2017</v>
      </c>
      <c r="G75" s="5">
        <f t="shared" si="2"/>
        <v>10</v>
      </c>
      <c r="H75" s="5"/>
      <c r="I75" s="5"/>
      <c r="J75" s="5">
        <v>10</v>
      </c>
    </row>
    <row r="76" spans="1:10" ht="11.25" customHeight="1">
      <c r="A76" s="74"/>
      <c r="B76" s="72"/>
      <c r="C76" s="75"/>
      <c r="D76" s="97"/>
      <c r="E76" s="97"/>
      <c r="F76" s="20">
        <v>2018</v>
      </c>
      <c r="G76" s="9">
        <f t="shared" si="2"/>
        <v>11.9</v>
      </c>
      <c r="H76" s="9"/>
      <c r="I76" s="9"/>
      <c r="J76" s="9">
        <v>11.9</v>
      </c>
    </row>
    <row r="77" spans="1:10" ht="11.25" customHeight="1">
      <c r="A77" s="74"/>
      <c r="B77" s="72"/>
      <c r="C77" s="75"/>
      <c r="D77" s="97"/>
      <c r="E77" s="97"/>
      <c r="F77" s="20">
        <v>2019</v>
      </c>
      <c r="G77" s="9">
        <f t="shared" si="2"/>
        <v>12</v>
      </c>
      <c r="H77" s="9"/>
      <c r="I77" s="9"/>
      <c r="J77" s="9">
        <v>12</v>
      </c>
    </row>
    <row r="78" spans="1:10" ht="2.25" customHeight="1">
      <c r="A78" s="74"/>
      <c r="B78" s="72"/>
      <c r="C78" s="75"/>
      <c r="D78" s="97"/>
      <c r="E78" s="97"/>
      <c r="F78" s="20"/>
      <c r="G78" s="9">
        <f t="shared" si="2"/>
        <v>0</v>
      </c>
      <c r="H78" s="9"/>
      <c r="I78" s="9"/>
      <c r="J78" s="9"/>
    </row>
    <row r="79" spans="1:10" ht="1.5" customHeight="1">
      <c r="A79" s="74"/>
      <c r="B79" s="73"/>
      <c r="C79" s="75"/>
      <c r="D79" s="97"/>
      <c r="E79" s="97"/>
      <c r="F79" s="21"/>
      <c r="G79" s="6">
        <f t="shared" si="2"/>
        <v>0</v>
      </c>
      <c r="H79" s="6"/>
      <c r="I79" s="6"/>
      <c r="J79" s="6"/>
    </row>
    <row r="80" spans="1:10" ht="11.25" customHeight="1">
      <c r="A80" s="74" t="s">
        <v>131</v>
      </c>
      <c r="B80" s="75" t="s">
        <v>22</v>
      </c>
      <c r="C80" s="75" t="s">
        <v>13</v>
      </c>
      <c r="D80" s="97">
        <v>2017</v>
      </c>
      <c r="E80" s="97">
        <v>2021</v>
      </c>
      <c r="F80" s="19">
        <v>2017</v>
      </c>
      <c r="G80" s="5">
        <f t="shared" si="2"/>
        <v>7.5</v>
      </c>
      <c r="H80" s="5"/>
      <c r="I80" s="5"/>
      <c r="J80" s="5">
        <v>7.5</v>
      </c>
    </row>
    <row r="81" spans="1:10" ht="11.25" customHeight="1">
      <c r="A81" s="74"/>
      <c r="B81" s="75"/>
      <c r="C81" s="75"/>
      <c r="D81" s="97"/>
      <c r="E81" s="97"/>
      <c r="F81" s="20">
        <v>2018</v>
      </c>
      <c r="G81" s="9">
        <f t="shared" si="2"/>
        <v>10</v>
      </c>
      <c r="H81" s="9"/>
      <c r="I81" s="9"/>
      <c r="J81" s="9">
        <v>10</v>
      </c>
    </row>
    <row r="82" spans="1:10" ht="11.25" customHeight="1">
      <c r="A82" s="74"/>
      <c r="B82" s="75"/>
      <c r="C82" s="75"/>
      <c r="D82" s="97"/>
      <c r="E82" s="97"/>
      <c r="F82" s="20">
        <v>2019</v>
      </c>
      <c r="G82" s="9">
        <f t="shared" si="2"/>
        <v>10</v>
      </c>
      <c r="H82" s="9"/>
      <c r="I82" s="9"/>
      <c r="J82" s="9">
        <v>10</v>
      </c>
    </row>
    <row r="83" spans="1:10" ht="11.25" customHeight="1">
      <c r="A83" s="74"/>
      <c r="B83" s="75"/>
      <c r="C83" s="75"/>
      <c r="D83" s="97"/>
      <c r="E83" s="97"/>
      <c r="F83" s="20">
        <v>2020</v>
      </c>
      <c r="G83" s="9">
        <f t="shared" si="2"/>
        <v>10</v>
      </c>
      <c r="H83" s="9"/>
      <c r="I83" s="9"/>
      <c r="J83" s="9">
        <v>10</v>
      </c>
    </row>
    <row r="84" spans="1:10" ht="11.25" customHeight="1">
      <c r="A84" s="74"/>
      <c r="B84" s="75"/>
      <c r="C84" s="75"/>
      <c r="D84" s="97"/>
      <c r="E84" s="97"/>
      <c r="F84" s="21">
        <v>2021</v>
      </c>
      <c r="G84" s="6">
        <f t="shared" si="2"/>
        <v>10</v>
      </c>
      <c r="H84" s="6"/>
      <c r="I84" s="6"/>
      <c r="J84" s="6">
        <v>10</v>
      </c>
    </row>
    <row r="85" spans="1:10" ht="11.25" customHeight="1">
      <c r="A85" s="74" t="s">
        <v>211</v>
      </c>
      <c r="B85" s="75" t="s">
        <v>23</v>
      </c>
      <c r="C85" s="75" t="s">
        <v>13</v>
      </c>
      <c r="D85" s="97">
        <v>2017</v>
      </c>
      <c r="E85" s="97">
        <v>2021</v>
      </c>
      <c r="F85" s="19">
        <v>2017</v>
      </c>
      <c r="G85" s="5">
        <f t="shared" si="2"/>
        <v>90.1</v>
      </c>
      <c r="H85" s="5"/>
      <c r="I85" s="5"/>
      <c r="J85" s="5">
        <v>90.1</v>
      </c>
    </row>
    <row r="86" spans="1:10" ht="11.25" customHeight="1">
      <c r="A86" s="74"/>
      <c r="B86" s="75"/>
      <c r="C86" s="75"/>
      <c r="D86" s="97"/>
      <c r="E86" s="97"/>
      <c r="F86" s="20">
        <v>2018</v>
      </c>
      <c r="G86" s="9">
        <f t="shared" si="2"/>
        <v>220</v>
      </c>
      <c r="H86" s="9"/>
      <c r="I86" s="9"/>
      <c r="J86" s="9">
        <f>250-30</f>
        <v>220</v>
      </c>
    </row>
    <row r="87" spans="1:10" ht="11.25" customHeight="1">
      <c r="A87" s="74"/>
      <c r="B87" s="75"/>
      <c r="C87" s="75"/>
      <c r="D87" s="97"/>
      <c r="E87" s="97"/>
      <c r="F87" s="20">
        <v>2019</v>
      </c>
      <c r="G87" s="36">
        <f t="shared" si="2"/>
        <v>69</v>
      </c>
      <c r="H87" s="9"/>
      <c r="I87" s="9"/>
      <c r="J87" s="9">
        <v>69</v>
      </c>
    </row>
    <row r="88" spans="1:10" ht="11.25" customHeight="1">
      <c r="A88" s="74"/>
      <c r="B88" s="75"/>
      <c r="C88" s="75"/>
      <c r="D88" s="97"/>
      <c r="E88" s="97"/>
      <c r="F88" s="20">
        <v>2020</v>
      </c>
      <c r="G88" s="9">
        <f t="shared" si="2"/>
        <v>100</v>
      </c>
      <c r="H88" s="9"/>
      <c r="I88" s="9"/>
      <c r="J88" s="9">
        <v>100</v>
      </c>
    </row>
    <row r="89" spans="1:10" ht="11.25" customHeight="1">
      <c r="A89" s="74"/>
      <c r="B89" s="75"/>
      <c r="C89" s="75"/>
      <c r="D89" s="97"/>
      <c r="E89" s="97"/>
      <c r="F89" s="20">
        <v>2021</v>
      </c>
      <c r="G89" s="6">
        <f t="shared" si="2"/>
        <v>100</v>
      </c>
      <c r="H89" s="9"/>
      <c r="I89" s="9"/>
      <c r="J89" s="6">
        <v>100</v>
      </c>
    </row>
    <row r="90" spans="1:10" ht="12.75" customHeight="1">
      <c r="A90" s="88" t="s">
        <v>132</v>
      </c>
      <c r="B90" s="89"/>
      <c r="C90" s="89"/>
      <c r="D90" s="89"/>
      <c r="E90" s="89"/>
      <c r="F90" s="38">
        <v>2018</v>
      </c>
      <c r="G90" s="39">
        <f t="shared" si="2"/>
        <v>250</v>
      </c>
      <c r="H90" s="39"/>
      <c r="I90" s="39"/>
      <c r="J90" s="39">
        <f>SUM(J94+J101)</f>
        <v>250</v>
      </c>
    </row>
    <row r="91" spans="1:10" ht="12.75" customHeight="1">
      <c r="A91" s="91"/>
      <c r="B91" s="92"/>
      <c r="C91" s="92"/>
      <c r="D91" s="92"/>
      <c r="E91" s="92"/>
      <c r="F91" s="40">
        <v>2019</v>
      </c>
      <c r="G91" s="41">
        <f t="shared" si="2"/>
        <v>490.2</v>
      </c>
      <c r="H91" s="41"/>
      <c r="I91" s="41"/>
      <c r="J91" s="41">
        <f>SUM(J95+J96+J100+J106)</f>
        <v>490.2</v>
      </c>
    </row>
    <row r="92" spans="1:10" ht="12.75" customHeight="1">
      <c r="A92" s="91"/>
      <c r="B92" s="92"/>
      <c r="C92" s="92"/>
      <c r="D92" s="92"/>
      <c r="E92" s="92"/>
      <c r="F92" s="40">
        <v>2020</v>
      </c>
      <c r="G92" s="41">
        <f t="shared" si="2"/>
        <v>2392.5</v>
      </c>
      <c r="H92" s="41"/>
      <c r="I92" s="41"/>
      <c r="J92" s="41">
        <f>SUM(J102+J104)</f>
        <v>2392.5</v>
      </c>
    </row>
    <row r="93" spans="1:10" ht="12.75" customHeight="1">
      <c r="A93" s="94"/>
      <c r="B93" s="95"/>
      <c r="C93" s="95"/>
      <c r="D93" s="95"/>
      <c r="E93" s="95"/>
      <c r="F93" s="42">
        <v>2021</v>
      </c>
      <c r="G93" s="43">
        <f t="shared" si="2"/>
        <v>3200</v>
      </c>
      <c r="H93" s="43"/>
      <c r="I93" s="43"/>
      <c r="J93" s="43">
        <f>SUM(J103+J107)</f>
        <v>3200</v>
      </c>
    </row>
    <row r="94" spans="1:10" ht="15">
      <c r="A94" s="101" t="s">
        <v>62</v>
      </c>
      <c r="B94" s="104" t="s">
        <v>242</v>
      </c>
      <c r="C94" s="104" t="s">
        <v>13</v>
      </c>
      <c r="D94" s="69">
        <v>2018</v>
      </c>
      <c r="E94" s="69">
        <v>2019</v>
      </c>
      <c r="F94" s="19">
        <v>2018</v>
      </c>
      <c r="G94" s="5">
        <f t="shared" si="2"/>
        <v>100</v>
      </c>
      <c r="H94" s="5"/>
      <c r="I94" s="5"/>
      <c r="J94" s="5">
        <v>100</v>
      </c>
    </row>
    <row r="95" spans="1:10" ht="42" customHeight="1">
      <c r="A95" s="103"/>
      <c r="B95" s="105"/>
      <c r="C95" s="105"/>
      <c r="D95" s="70">
        <v>2019</v>
      </c>
      <c r="E95" s="70">
        <v>2019</v>
      </c>
      <c r="F95" s="21">
        <v>2019</v>
      </c>
      <c r="G95" s="6">
        <f t="shared" si="2"/>
        <v>92</v>
      </c>
      <c r="H95" s="6"/>
      <c r="I95" s="6"/>
      <c r="J95" s="6">
        <v>92</v>
      </c>
    </row>
    <row r="96" spans="1:10" ht="11.25" customHeight="1">
      <c r="A96" s="74" t="s">
        <v>63</v>
      </c>
      <c r="B96" s="75" t="s">
        <v>225</v>
      </c>
      <c r="C96" s="121" t="s">
        <v>13</v>
      </c>
      <c r="D96" s="97">
        <v>2019</v>
      </c>
      <c r="E96" s="97">
        <v>2019</v>
      </c>
      <c r="F96" s="20">
        <v>2019</v>
      </c>
      <c r="G96" s="9">
        <f t="shared" si="2"/>
        <v>194</v>
      </c>
      <c r="H96" s="9"/>
      <c r="I96" s="9"/>
      <c r="J96" s="9">
        <v>194</v>
      </c>
    </row>
    <row r="97" spans="1:10" ht="11.25" customHeight="1">
      <c r="A97" s="74"/>
      <c r="B97" s="75"/>
      <c r="C97" s="121"/>
      <c r="D97" s="97"/>
      <c r="E97" s="97"/>
      <c r="F97" s="20"/>
      <c r="G97" s="9"/>
      <c r="H97" s="9"/>
      <c r="I97" s="9"/>
      <c r="J97" s="9"/>
    </row>
    <row r="98" spans="1:10" ht="11.25" customHeight="1">
      <c r="A98" s="74"/>
      <c r="B98" s="75"/>
      <c r="C98" s="121"/>
      <c r="D98" s="97"/>
      <c r="E98" s="97"/>
      <c r="F98" s="20"/>
      <c r="G98" s="9"/>
      <c r="H98" s="9"/>
      <c r="I98" s="9"/>
      <c r="J98" s="9"/>
    </row>
    <row r="99" spans="1:10" ht="24" customHeight="1">
      <c r="A99" s="74"/>
      <c r="B99" s="75"/>
      <c r="C99" s="121"/>
      <c r="D99" s="97"/>
      <c r="E99" s="97"/>
      <c r="F99" s="21"/>
      <c r="G99" s="6"/>
      <c r="H99" s="6"/>
      <c r="I99" s="6"/>
      <c r="J99" s="6"/>
    </row>
    <row r="100" spans="1:11" s="48" customFormat="1" ht="45.75" customHeight="1">
      <c r="A100" s="64" t="s">
        <v>189</v>
      </c>
      <c r="B100" s="65" t="s">
        <v>269</v>
      </c>
      <c r="C100" s="66"/>
      <c r="D100" s="67">
        <v>2019</v>
      </c>
      <c r="E100" s="67">
        <v>2019</v>
      </c>
      <c r="F100" s="35">
        <v>2019</v>
      </c>
      <c r="G100" s="36">
        <f>J100</f>
        <v>204.2</v>
      </c>
      <c r="H100" s="36"/>
      <c r="I100" s="36"/>
      <c r="J100" s="36">
        <f>100+67+37.2</f>
        <v>204.2</v>
      </c>
      <c r="K100" s="47"/>
    </row>
    <row r="101" spans="1:10" ht="11.25" customHeight="1">
      <c r="A101" s="74" t="s">
        <v>190</v>
      </c>
      <c r="B101" s="104" t="s">
        <v>262</v>
      </c>
      <c r="C101" s="121" t="s">
        <v>13</v>
      </c>
      <c r="D101" s="97">
        <v>2018</v>
      </c>
      <c r="E101" s="97">
        <v>2021</v>
      </c>
      <c r="F101" s="19">
        <v>2018</v>
      </c>
      <c r="G101" s="5">
        <f aca="true" t="shared" si="3" ref="G101:G163">SUM(H101:J101)</f>
        <v>150</v>
      </c>
      <c r="H101" s="5"/>
      <c r="I101" s="5"/>
      <c r="J101" s="5">
        <v>150</v>
      </c>
    </row>
    <row r="102" spans="1:10" ht="11.25" customHeight="1">
      <c r="A102" s="74"/>
      <c r="B102" s="110"/>
      <c r="C102" s="121"/>
      <c r="D102" s="97"/>
      <c r="E102" s="97"/>
      <c r="F102" s="20">
        <v>2020</v>
      </c>
      <c r="G102" s="9">
        <f t="shared" si="3"/>
        <v>500</v>
      </c>
      <c r="H102" s="9"/>
      <c r="I102" s="9"/>
      <c r="J102" s="9">
        <v>500</v>
      </c>
    </row>
    <row r="103" spans="1:10" ht="47.25" customHeight="1">
      <c r="A103" s="74"/>
      <c r="B103" s="105"/>
      <c r="C103" s="121"/>
      <c r="D103" s="97"/>
      <c r="E103" s="97"/>
      <c r="F103" s="21">
        <v>2021</v>
      </c>
      <c r="G103" s="6">
        <f t="shared" si="3"/>
        <v>200</v>
      </c>
      <c r="H103" s="6"/>
      <c r="I103" s="6"/>
      <c r="J103" s="6">
        <v>200</v>
      </c>
    </row>
    <row r="104" spans="1:10" ht="26.25" customHeight="1">
      <c r="A104" s="101" t="s">
        <v>224</v>
      </c>
      <c r="B104" s="71" t="s">
        <v>196</v>
      </c>
      <c r="C104" s="71" t="s">
        <v>13</v>
      </c>
      <c r="D104" s="69">
        <v>2020</v>
      </c>
      <c r="E104" s="69">
        <v>2020</v>
      </c>
      <c r="F104" s="19">
        <v>2020</v>
      </c>
      <c r="G104" s="5">
        <f>SUM(H104:J104)</f>
        <v>1892.5</v>
      </c>
      <c r="H104" s="5"/>
      <c r="I104" s="5"/>
      <c r="J104" s="5">
        <v>1892.5</v>
      </c>
    </row>
    <row r="105" spans="1:10" ht="30.75" customHeight="1">
      <c r="A105" s="103"/>
      <c r="B105" s="73"/>
      <c r="C105" s="73"/>
      <c r="D105" s="70"/>
      <c r="E105" s="70"/>
      <c r="F105" s="21"/>
      <c r="G105" s="6"/>
      <c r="H105" s="6"/>
      <c r="I105" s="6"/>
      <c r="J105" s="21"/>
    </row>
    <row r="106" spans="1:10" ht="1.5" customHeight="1">
      <c r="A106" s="101" t="s">
        <v>273</v>
      </c>
      <c r="B106" s="71" t="s">
        <v>195</v>
      </c>
      <c r="C106" s="69" t="s">
        <v>13</v>
      </c>
      <c r="D106" s="69">
        <v>2021</v>
      </c>
      <c r="E106" s="69">
        <v>2021</v>
      </c>
      <c r="F106" s="19"/>
      <c r="G106" s="5"/>
      <c r="H106" s="5"/>
      <c r="I106" s="5"/>
      <c r="J106" s="5"/>
    </row>
    <row r="107" spans="1:10" ht="57.75" customHeight="1">
      <c r="A107" s="103"/>
      <c r="B107" s="73"/>
      <c r="C107" s="70"/>
      <c r="D107" s="70"/>
      <c r="E107" s="70"/>
      <c r="F107" s="21">
        <v>2021</v>
      </c>
      <c r="G107" s="6">
        <f t="shared" si="3"/>
        <v>3000</v>
      </c>
      <c r="H107" s="6"/>
      <c r="I107" s="6"/>
      <c r="J107" s="6">
        <v>3000</v>
      </c>
    </row>
    <row r="108" spans="1:10" ht="12" customHeight="1">
      <c r="A108" s="112" t="s">
        <v>133</v>
      </c>
      <c r="B108" s="113"/>
      <c r="C108" s="113"/>
      <c r="D108" s="113"/>
      <c r="E108" s="114"/>
      <c r="F108" s="16">
        <v>2017</v>
      </c>
      <c r="G108" s="2">
        <f t="shared" si="3"/>
        <v>3053.9</v>
      </c>
      <c r="H108" s="2"/>
      <c r="I108" s="2"/>
      <c r="J108" s="2">
        <f>SUM(J113+J114+J115+J116+J117+J126)</f>
        <v>3053.9</v>
      </c>
    </row>
    <row r="109" spans="1:10" ht="12" customHeight="1">
      <c r="A109" s="115"/>
      <c r="B109" s="116"/>
      <c r="C109" s="116"/>
      <c r="D109" s="116"/>
      <c r="E109" s="117"/>
      <c r="F109" s="17">
        <v>2018</v>
      </c>
      <c r="G109" s="3">
        <f t="shared" si="3"/>
        <v>3426.3</v>
      </c>
      <c r="H109" s="3"/>
      <c r="I109" s="3"/>
      <c r="J109" s="3">
        <f>J120+J118+J119+J124+J127</f>
        <v>3426.3</v>
      </c>
    </row>
    <row r="110" spans="1:10" ht="12" customHeight="1">
      <c r="A110" s="115"/>
      <c r="B110" s="116"/>
      <c r="C110" s="116"/>
      <c r="D110" s="116"/>
      <c r="E110" s="117"/>
      <c r="F110" s="17">
        <v>2019</v>
      </c>
      <c r="G110" s="3">
        <f t="shared" si="3"/>
        <v>1729.5</v>
      </c>
      <c r="H110" s="3"/>
      <c r="I110" s="3"/>
      <c r="J110" s="3">
        <f>SUM(J121+J125+J128)</f>
        <v>1729.5</v>
      </c>
    </row>
    <row r="111" spans="1:10" ht="12" customHeight="1">
      <c r="A111" s="115"/>
      <c r="B111" s="116"/>
      <c r="C111" s="116"/>
      <c r="D111" s="116"/>
      <c r="E111" s="117"/>
      <c r="F111" s="17">
        <v>2020</v>
      </c>
      <c r="G111" s="3">
        <f t="shared" si="3"/>
        <v>215.5</v>
      </c>
      <c r="H111" s="3"/>
      <c r="I111" s="3"/>
      <c r="J111" s="3">
        <f>SUM(J122)</f>
        <v>215.5</v>
      </c>
    </row>
    <row r="112" spans="1:10" ht="12" customHeight="1">
      <c r="A112" s="118"/>
      <c r="B112" s="119"/>
      <c r="C112" s="119"/>
      <c r="D112" s="119"/>
      <c r="E112" s="120"/>
      <c r="F112" s="18">
        <v>2021</v>
      </c>
      <c r="G112" s="4">
        <f t="shared" si="3"/>
        <v>215.5</v>
      </c>
      <c r="H112" s="4"/>
      <c r="I112" s="4"/>
      <c r="J112" s="4">
        <f>SUM(J123)</f>
        <v>215.5</v>
      </c>
    </row>
    <row r="113" spans="1:10" ht="32.25" customHeight="1">
      <c r="A113" s="23" t="s">
        <v>100</v>
      </c>
      <c r="B113" s="24" t="s">
        <v>24</v>
      </c>
      <c r="C113" s="24" t="s">
        <v>13</v>
      </c>
      <c r="D113" s="25">
        <v>2017</v>
      </c>
      <c r="E113" s="25">
        <v>2017</v>
      </c>
      <c r="F113" s="25">
        <v>2017</v>
      </c>
      <c r="G113" s="11">
        <f t="shared" si="3"/>
        <v>580</v>
      </c>
      <c r="H113" s="11"/>
      <c r="I113" s="11"/>
      <c r="J113" s="11">
        <v>580</v>
      </c>
    </row>
    <row r="114" spans="1:10" ht="32.25" customHeight="1">
      <c r="A114" s="23" t="s">
        <v>101</v>
      </c>
      <c r="B114" s="24" t="s">
        <v>25</v>
      </c>
      <c r="C114" s="24" t="s">
        <v>13</v>
      </c>
      <c r="D114" s="25">
        <v>2017</v>
      </c>
      <c r="E114" s="25">
        <v>2017</v>
      </c>
      <c r="F114" s="25">
        <v>2017</v>
      </c>
      <c r="G114" s="11">
        <f t="shared" si="3"/>
        <v>62.2</v>
      </c>
      <c r="H114" s="11"/>
      <c r="I114" s="11"/>
      <c r="J114" s="11">
        <v>62.2</v>
      </c>
    </row>
    <row r="115" spans="1:10" ht="34.5" customHeight="1">
      <c r="A115" s="23" t="s">
        <v>134</v>
      </c>
      <c r="B115" s="24" t="s">
        <v>26</v>
      </c>
      <c r="C115" s="24" t="s">
        <v>13</v>
      </c>
      <c r="D115" s="25">
        <v>2017</v>
      </c>
      <c r="E115" s="25">
        <v>2017</v>
      </c>
      <c r="F115" s="25">
        <v>2017</v>
      </c>
      <c r="G115" s="11">
        <f t="shared" si="3"/>
        <v>19.9</v>
      </c>
      <c r="H115" s="11"/>
      <c r="I115" s="11"/>
      <c r="J115" s="11">
        <v>19.9</v>
      </c>
    </row>
    <row r="116" spans="1:10" ht="32.25" customHeight="1">
      <c r="A116" s="23" t="s">
        <v>135</v>
      </c>
      <c r="B116" s="24" t="s">
        <v>27</v>
      </c>
      <c r="C116" s="24" t="s">
        <v>13</v>
      </c>
      <c r="D116" s="25">
        <v>2017</v>
      </c>
      <c r="E116" s="25">
        <v>2017</v>
      </c>
      <c r="F116" s="25">
        <v>2017</v>
      </c>
      <c r="G116" s="11">
        <f t="shared" si="3"/>
        <v>95</v>
      </c>
      <c r="H116" s="11"/>
      <c r="I116" s="11"/>
      <c r="J116" s="11">
        <v>95</v>
      </c>
    </row>
    <row r="117" spans="1:10" ht="12" customHeight="1">
      <c r="A117" s="101" t="s">
        <v>136</v>
      </c>
      <c r="B117" s="104" t="s">
        <v>28</v>
      </c>
      <c r="C117" s="104" t="s">
        <v>13</v>
      </c>
      <c r="D117" s="69">
        <v>2017</v>
      </c>
      <c r="E117" s="69">
        <v>2018</v>
      </c>
      <c r="F117" s="19">
        <v>2017</v>
      </c>
      <c r="G117" s="5">
        <f t="shared" si="3"/>
        <v>2266.8</v>
      </c>
      <c r="H117" s="5"/>
      <c r="I117" s="5"/>
      <c r="J117" s="5">
        <v>2266.8</v>
      </c>
    </row>
    <row r="118" spans="1:10" ht="20.25" customHeight="1">
      <c r="A118" s="103"/>
      <c r="B118" s="105"/>
      <c r="C118" s="105"/>
      <c r="D118" s="70">
        <v>2018</v>
      </c>
      <c r="E118" s="70">
        <v>2018</v>
      </c>
      <c r="F118" s="21">
        <v>2018</v>
      </c>
      <c r="G118" s="6">
        <f t="shared" si="3"/>
        <v>1983.5000000000002</v>
      </c>
      <c r="H118" s="6"/>
      <c r="I118" s="6"/>
      <c r="J118" s="6">
        <f>2266.8-283.3</f>
        <v>1983.5000000000002</v>
      </c>
    </row>
    <row r="119" spans="1:10" ht="32.25" customHeight="1">
      <c r="A119" s="23" t="s">
        <v>137</v>
      </c>
      <c r="B119" s="24" t="s">
        <v>103</v>
      </c>
      <c r="C119" s="24" t="s">
        <v>13</v>
      </c>
      <c r="D119" s="25">
        <v>2018</v>
      </c>
      <c r="E119" s="25">
        <v>2018</v>
      </c>
      <c r="F119" s="25">
        <v>2018</v>
      </c>
      <c r="G119" s="11">
        <f t="shared" si="3"/>
        <v>100</v>
      </c>
      <c r="H119" s="11"/>
      <c r="I119" s="11"/>
      <c r="J119" s="11">
        <v>100</v>
      </c>
    </row>
    <row r="120" spans="1:10" ht="12" customHeight="1">
      <c r="A120" s="74" t="s">
        <v>138</v>
      </c>
      <c r="B120" s="75" t="s">
        <v>180</v>
      </c>
      <c r="C120" s="75" t="s">
        <v>13</v>
      </c>
      <c r="D120" s="97">
        <v>2018</v>
      </c>
      <c r="E120" s="97">
        <v>2021</v>
      </c>
      <c r="F120" s="19">
        <v>2018</v>
      </c>
      <c r="G120" s="5">
        <f t="shared" si="3"/>
        <v>699.5</v>
      </c>
      <c r="H120" s="5"/>
      <c r="I120" s="5"/>
      <c r="J120" s="5">
        <f>402.8+296.7</f>
        <v>699.5</v>
      </c>
    </row>
    <row r="121" spans="1:10" ht="12" customHeight="1">
      <c r="A121" s="74"/>
      <c r="B121" s="75"/>
      <c r="C121" s="75"/>
      <c r="D121" s="97"/>
      <c r="E121" s="97"/>
      <c r="F121" s="20">
        <v>2019</v>
      </c>
      <c r="G121" s="9">
        <f t="shared" si="3"/>
        <v>215.5</v>
      </c>
      <c r="H121" s="9"/>
      <c r="I121" s="9"/>
      <c r="J121" s="9">
        <f>142.8+72.7</f>
        <v>215.5</v>
      </c>
    </row>
    <row r="122" spans="1:10" ht="12" customHeight="1">
      <c r="A122" s="74"/>
      <c r="B122" s="75"/>
      <c r="C122" s="75"/>
      <c r="D122" s="97"/>
      <c r="E122" s="97"/>
      <c r="F122" s="20">
        <v>2020</v>
      </c>
      <c r="G122" s="9">
        <f t="shared" si="3"/>
        <v>215.5</v>
      </c>
      <c r="H122" s="9"/>
      <c r="I122" s="9"/>
      <c r="J122" s="9">
        <f>142.8+72.7</f>
        <v>215.5</v>
      </c>
    </row>
    <row r="123" spans="1:10" ht="12" customHeight="1">
      <c r="A123" s="74"/>
      <c r="B123" s="75"/>
      <c r="C123" s="75"/>
      <c r="D123" s="97"/>
      <c r="E123" s="97"/>
      <c r="F123" s="21">
        <v>2021</v>
      </c>
      <c r="G123" s="6">
        <f t="shared" si="3"/>
        <v>215.5</v>
      </c>
      <c r="H123" s="6"/>
      <c r="I123" s="6"/>
      <c r="J123" s="6">
        <v>215.5</v>
      </c>
    </row>
    <row r="124" spans="1:10" ht="14.25" customHeight="1">
      <c r="A124" s="101" t="s">
        <v>139</v>
      </c>
      <c r="B124" s="104" t="s">
        <v>160</v>
      </c>
      <c r="C124" s="104" t="s">
        <v>13</v>
      </c>
      <c r="D124" s="69">
        <v>2018</v>
      </c>
      <c r="E124" s="69">
        <v>2019</v>
      </c>
      <c r="F124" s="19">
        <v>2018</v>
      </c>
      <c r="G124" s="5">
        <f t="shared" si="3"/>
        <v>613.3</v>
      </c>
      <c r="H124" s="5"/>
      <c r="I124" s="5"/>
      <c r="J124" s="5">
        <v>613.3</v>
      </c>
    </row>
    <row r="125" spans="1:10" ht="18.75" customHeight="1">
      <c r="A125" s="103"/>
      <c r="B125" s="105"/>
      <c r="C125" s="105"/>
      <c r="D125" s="70"/>
      <c r="E125" s="70"/>
      <c r="F125" s="21">
        <v>2019</v>
      </c>
      <c r="G125" s="6">
        <f t="shared" si="3"/>
        <v>1506.7</v>
      </c>
      <c r="H125" s="6"/>
      <c r="I125" s="6"/>
      <c r="J125" s="6">
        <v>1506.7</v>
      </c>
    </row>
    <row r="126" spans="1:10" ht="12" customHeight="1">
      <c r="A126" s="101" t="s">
        <v>140</v>
      </c>
      <c r="B126" s="104" t="s">
        <v>113</v>
      </c>
      <c r="C126" s="104" t="s">
        <v>13</v>
      </c>
      <c r="D126" s="69">
        <v>2017</v>
      </c>
      <c r="E126" s="69">
        <v>2019</v>
      </c>
      <c r="F126" s="19">
        <v>2017</v>
      </c>
      <c r="G126" s="5">
        <f t="shared" si="3"/>
        <v>30</v>
      </c>
      <c r="H126" s="5"/>
      <c r="I126" s="5"/>
      <c r="J126" s="5">
        <v>30</v>
      </c>
    </row>
    <row r="127" spans="1:10" ht="12" customHeight="1">
      <c r="A127" s="102"/>
      <c r="B127" s="110"/>
      <c r="C127" s="110"/>
      <c r="D127" s="106"/>
      <c r="E127" s="106"/>
      <c r="F127" s="20">
        <v>2018</v>
      </c>
      <c r="G127" s="9">
        <f t="shared" si="3"/>
        <v>30</v>
      </c>
      <c r="H127" s="9"/>
      <c r="I127" s="9"/>
      <c r="J127" s="9">
        <v>30</v>
      </c>
    </row>
    <row r="128" spans="1:10" ht="12" customHeight="1">
      <c r="A128" s="102"/>
      <c r="B128" s="110"/>
      <c r="C128" s="110"/>
      <c r="D128" s="70"/>
      <c r="E128" s="106"/>
      <c r="F128" s="20">
        <v>2019</v>
      </c>
      <c r="G128" s="9">
        <f t="shared" si="3"/>
        <v>7.300000000000001</v>
      </c>
      <c r="H128" s="9"/>
      <c r="I128" s="9"/>
      <c r="J128" s="9">
        <f>30-22.7</f>
        <v>7.300000000000001</v>
      </c>
    </row>
    <row r="129" spans="1:10" ht="12" customHeight="1">
      <c r="A129" s="88" t="s">
        <v>141</v>
      </c>
      <c r="B129" s="89"/>
      <c r="C129" s="89"/>
      <c r="D129" s="89"/>
      <c r="E129" s="90"/>
      <c r="F129" s="16">
        <v>2017</v>
      </c>
      <c r="G129" s="2">
        <f t="shared" si="3"/>
        <v>1567</v>
      </c>
      <c r="H129" s="2"/>
      <c r="I129" s="2"/>
      <c r="J129" s="2">
        <f>SUM(J134+J135+J136+J137+J138+J139+J140+J141)</f>
        <v>1567</v>
      </c>
    </row>
    <row r="130" spans="1:10" ht="12" customHeight="1">
      <c r="A130" s="91"/>
      <c r="B130" s="92"/>
      <c r="C130" s="92"/>
      <c r="D130" s="92"/>
      <c r="E130" s="93"/>
      <c r="F130" s="17">
        <v>2018</v>
      </c>
      <c r="G130" s="3">
        <f t="shared" si="3"/>
        <v>2534.4</v>
      </c>
      <c r="H130" s="3"/>
      <c r="I130" s="3"/>
      <c r="J130" s="3">
        <f>SUM(J142)</f>
        <v>2534.4</v>
      </c>
    </row>
    <row r="131" spans="1:10" ht="12" customHeight="1">
      <c r="A131" s="91"/>
      <c r="B131" s="92"/>
      <c r="C131" s="92"/>
      <c r="D131" s="92"/>
      <c r="E131" s="93"/>
      <c r="F131" s="17">
        <v>2019</v>
      </c>
      <c r="G131" s="3">
        <f t="shared" si="3"/>
        <v>2534.4</v>
      </c>
      <c r="H131" s="3"/>
      <c r="I131" s="3"/>
      <c r="J131" s="3">
        <f>SUM(J143)</f>
        <v>2534.4</v>
      </c>
    </row>
    <row r="132" spans="1:10" ht="12" customHeight="1">
      <c r="A132" s="91"/>
      <c r="B132" s="92"/>
      <c r="C132" s="92"/>
      <c r="D132" s="92"/>
      <c r="E132" s="93"/>
      <c r="F132" s="17">
        <v>2020</v>
      </c>
      <c r="G132" s="3">
        <f t="shared" si="3"/>
        <v>2534.4</v>
      </c>
      <c r="H132" s="3"/>
      <c r="I132" s="3"/>
      <c r="J132" s="3">
        <f>SUM(J144)</f>
        <v>2534.4</v>
      </c>
    </row>
    <row r="133" spans="1:10" ht="12" customHeight="1">
      <c r="A133" s="94"/>
      <c r="B133" s="95"/>
      <c r="C133" s="95"/>
      <c r="D133" s="95"/>
      <c r="E133" s="96"/>
      <c r="F133" s="18">
        <v>2021</v>
      </c>
      <c r="G133" s="4">
        <f t="shared" si="3"/>
        <v>2534.4</v>
      </c>
      <c r="H133" s="4"/>
      <c r="I133" s="4"/>
      <c r="J133" s="4">
        <f>SUM(J145)</f>
        <v>2534.4</v>
      </c>
    </row>
    <row r="134" spans="1:10" ht="45.75" customHeight="1">
      <c r="A134" s="23" t="s">
        <v>66</v>
      </c>
      <c r="B134" s="24" t="s">
        <v>73</v>
      </c>
      <c r="C134" s="24" t="s">
        <v>13</v>
      </c>
      <c r="D134" s="25">
        <v>2017</v>
      </c>
      <c r="E134" s="25">
        <v>2017</v>
      </c>
      <c r="F134" s="25">
        <v>2017</v>
      </c>
      <c r="G134" s="11">
        <f t="shared" si="3"/>
        <v>312.4</v>
      </c>
      <c r="H134" s="11"/>
      <c r="I134" s="11"/>
      <c r="J134" s="11">
        <v>312.4</v>
      </c>
    </row>
    <row r="135" spans="1:10" ht="34.5" customHeight="1">
      <c r="A135" s="23" t="s">
        <v>67</v>
      </c>
      <c r="B135" s="24" t="s">
        <v>29</v>
      </c>
      <c r="C135" s="24" t="s">
        <v>13</v>
      </c>
      <c r="D135" s="25">
        <v>2017</v>
      </c>
      <c r="E135" s="25">
        <v>2017</v>
      </c>
      <c r="F135" s="25">
        <v>2017</v>
      </c>
      <c r="G135" s="11">
        <f t="shared" si="3"/>
        <v>500</v>
      </c>
      <c r="H135" s="11"/>
      <c r="I135" s="11"/>
      <c r="J135" s="11">
        <v>500</v>
      </c>
    </row>
    <row r="136" spans="1:10" ht="33.75" customHeight="1">
      <c r="A136" s="23" t="s">
        <v>68</v>
      </c>
      <c r="B136" s="24" t="s">
        <v>30</v>
      </c>
      <c r="C136" s="24" t="s">
        <v>13</v>
      </c>
      <c r="D136" s="25">
        <v>2017</v>
      </c>
      <c r="E136" s="25">
        <v>2017</v>
      </c>
      <c r="F136" s="25">
        <v>2017</v>
      </c>
      <c r="G136" s="11">
        <f t="shared" si="3"/>
        <v>80</v>
      </c>
      <c r="H136" s="11"/>
      <c r="I136" s="11"/>
      <c r="J136" s="11">
        <v>80</v>
      </c>
    </row>
    <row r="137" spans="1:10" ht="36" customHeight="1">
      <c r="A137" s="23" t="s">
        <v>69</v>
      </c>
      <c r="B137" s="24" t="s">
        <v>31</v>
      </c>
      <c r="C137" s="24" t="s">
        <v>13</v>
      </c>
      <c r="D137" s="25">
        <v>2017</v>
      </c>
      <c r="E137" s="25">
        <v>2017</v>
      </c>
      <c r="F137" s="25">
        <v>2017</v>
      </c>
      <c r="G137" s="11">
        <f t="shared" si="3"/>
        <v>200</v>
      </c>
      <c r="H137" s="11"/>
      <c r="I137" s="11"/>
      <c r="J137" s="11">
        <v>200</v>
      </c>
    </row>
    <row r="138" spans="1:10" ht="33.75" customHeight="1">
      <c r="A138" s="23" t="s">
        <v>70</v>
      </c>
      <c r="B138" s="24" t="s">
        <v>32</v>
      </c>
      <c r="C138" s="24" t="s">
        <v>13</v>
      </c>
      <c r="D138" s="25">
        <v>2017</v>
      </c>
      <c r="E138" s="25">
        <v>2017</v>
      </c>
      <c r="F138" s="25">
        <v>2017</v>
      </c>
      <c r="G138" s="11">
        <f t="shared" si="3"/>
        <v>100</v>
      </c>
      <c r="H138" s="11"/>
      <c r="I138" s="11"/>
      <c r="J138" s="11">
        <v>100</v>
      </c>
    </row>
    <row r="139" spans="1:10" ht="44.25" customHeight="1">
      <c r="A139" s="23" t="s">
        <v>71</v>
      </c>
      <c r="B139" s="24" t="s">
        <v>33</v>
      </c>
      <c r="C139" s="24" t="s">
        <v>13</v>
      </c>
      <c r="D139" s="25">
        <v>2017</v>
      </c>
      <c r="E139" s="25">
        <v>2017</v>
      </c>
      <c r="F139" s="25">
        <v>2017</v>
      </c>
      <c r="G139" s="11">
        <f t="shared" si="3"/>
        <v>50</v>
      </c>
      <c r="H139" s="11"/>
      <c r="I139" s="11"/>
      <c r="J139" s="11">
        <v>50</v>
      </c>
    </row>
    <row r="140" spans="1:10" ht="43.5" customHeight="1">
      <c r="A140" s="23" t="s">
        <v>181</v>
      </c>
      <c r="B140" s="24" t="s">
        <v>34</v>
      </c>
      <c r="C140" s="24" t="s">
        <v>13</v>
      </c>
      <c r="D140" s="25">
        <v>2017</v>
      </c>
      <c r="E140" s="25">
        <v>2017</v>
      </c>
      <c r="F140" s="25">
        <v>2017</v>
      </c>
      <c r="G140" s="11">
        <f t="shared" si="3"/>
        <v>50</v>
      </c>
      <c r="H140" s="11"/>
      <c r="I140" s="11"/>
      <c r="J140" s="11">
        <v>50</v>
      </c>
    </row>
    <row r="141" spans="1:10" ht="77.25" customHeight="1">
      <c r="A141" s="23" t="s">
        <v>182</v>
      </c>
      <c r="B141" s="24" t="s">
        <v>35</v>
      </c>
      <c r="C141" s="24" t="s">
        <v>13</v>
      </c>
      <c r="D141" s="25">
        <v>2017</v>
      </c>
      <c r="E141" s="25">
        <v>2017</v>
      </c>
      <c r="F141" s="25">
        <v>2017</v>
      </c>
      <c r="G141" s="11">
        <f t="shared" si="3"/>
        <v>274.6</v>
      </c>
      <c r="H141" s="11"/>
      <c r="I141" s="11"/>
      <c r="J141" s="11">
        <v>274.6</v>
      </c>
    </row>
    <row r="142" spans="1:10" ht="12" customHeight="1">
      <c r="A142" s="74" t="s">
        <v>183</v>
      </c>
      <c r="B142" s="75" t="s">
        <v>239</v>
      </c>
      <c r="C142" s="75" t="s">
        <v>13</v>
      </c>
      <c r="D142" s="97">
        <v>2018</v>
      </c>
      <c r="E142" s="97">
        <v>2021</v>
      </c>
      <c r="F142" s="7">
        <v>2018</v>
      </c>
      <c r="G142" s="5">
        <f t="shared" si="3"/>
        <v>2534.4</v>
      </c>
      <c r="H142" s="5"/>
      <c r="I142" s="5"/>
      <c r="J142" s="5">
        <v>2534.4</v>
      </c>
    </row>
    <row r="143" spans="1:10" ht="12" customHeight="1">
      <c r="A143" s="74"/>
      <c r="B143" s="75"/>
      <c r="C143" s="75"/>
      <c r="D143" s="97"/>
      <c r="E143" s="97"/>
      <c r="F143" s="8">
        <v>2019</v>
      </c>
      <c r="G143" s="9">
        <f t="shared" si="3"/>
        <v>2534.4</v>
      </c>
      <c r="H143" s="9"/>
      <c r="I143" s="9"/>
      <c r="J143" s="9">
        <v>2534.4</v>
      </c>
    </row>
    <row r="144" spans="1:10" ht="12" customHeight="1">
      <c r="A144" s="74"/>
      <c r="B144" s="75"/>
      <c r="C144" s="75"/>
      <c r="D144" s="97"/>
      <c r="E144" s="97"/>
      <c r="F144" s="8">
        <v>2020</v>
      </c>
      <c r="G144" s="9">
        <f t="shared" si="3"/>
        <v>2534.4</v>
      </c>
      <c r="H144" s="9"/>
      <c r="I144" s="9"/>
      <c r="J144" s="9">
        <v>2534.4</v>
      </c>
    </row>
    <row r="145" spans="1:10" ht="31.5" customHeight="1">
      <c r="A145" s="74"/>
      <c r="B145" s="75"/>
      <c r="C145" s="75"/>
      <c r="D145" s="97"/>
      <c r="E145" s="97"/>
      <c r="F145" s="21">
        <v>2021</v>
      </c>
      <c r="G145" s="6">
        <f t="shared" si="3"/>
        <v>2534.4</v>
      </c>
      <c r="H145" s="6"/>
      <c r="I145" s="6"/>
      <c r="J145" s="6">
        <v>2534.4</v>
      </c>
    </row>
    <row r="146" spans="1:10" ht="12" customHeight="1">
      <c r="A146" s="112" t="s">
        <v>142</v>
      </c>
      <c r="B146" s="113"/>
      <c r="C146" s="113"/>
      <c r="D146" s="113"/>
      <c r="E146" s="114"/>
      <c r="F146" s="16">
        <v>2017</v>
      </c>
      <c r="G146" s="2">
        <f t="shared" si="3"/>
        <v>1203</v>
      </c>
      <c r="H146" s="2"/>
      <c r="I146" s="2"/>
      <c r="J146" s="2">
        <f>SUM(J151+J160+J166+J171+J187+J176)</f>
        <v>1203</v>
      </c>
    </row>
    <row r="147" spans="1:10" ht="12" customHeight="1">
      <c r="A147" s="115"/>
      <c r="B147" s="116"/>
      <c r="C147" s="116"/>
      <c r="D147" s="116"/>
      <c r="E147" s="117"/>
      <c r="F147" s="17">
        <v>2018</v>
      </c>
      <c r="G147" s="3">
        <f t="shared" si="3"/>
        <v>1103.2</v>
      </c>
      <c r="H147" s="3"/>
      <c r="I147" s="3"/>
      <c r="J147" s="3">
        <f>SUM(J152+J161+J167+J172+J188+J177)</f>
        <v>1103.2</v>
      </c>
    </row>
    <row r="148" spans="1:10" ht="12" customHeight="1">
      <c r="A148" s="115"/>
      <c r="B148" s="116"/>
      <c r="C148" s="116"/>
      <c r="D148" s="116"/>
      <c r="E148" s="117"/>
      <c r="F148" s="17">
        <v>2019</v>
      </c>
      <c r="G148" s="3">
        <f t="shared" si="3"/>
        <v>1270.8999999999999</v>
      </c>
      <c r="H148" s="3"/>
      <c r="I148" s="3"/>
      <c r="J148" s="3">
        <f>SUM(J153+J162+J168+J165+J181+J186+J189)</f>
        <v>1270.8999999999999</v>
      </c>
    </row>
    <row r="149" spans="1:10" ht="12" customHeight="1">
      <c r="A149" s="115"/>
      <c r="B149" s="116"/>
      <c r="C149" s="116"/>
      <c r="D149" s="116"/>
      <c r="E149" s="117"/>
      <c r="F149" s="17">
        <v>2020</v>
      </c>
      <c r="G149" s="3">
        <f t="shared" si="3"/>
        <v>932.8</v>
      </c>
      <c r="H149" s="3"/>
      <c r="I149" s="3"/>
      <c r="J149" s="3">
        <f>SUM(J154+J156+J163+J169+J173+J190)</f>
        <v>932.8</v>
      </c>
    </row>
    <row r="150" spans="1:10" ht="12" customHeight="1">
      <c r="A150" s="118"/>
      <c r="B150" s="119"/>
      <c r="C150" s="119"/>
      <c r="D150" s="119"/>
      <c r="E150" s="120"/>
      <c r="F150" s="18">
        <v>2021</v>
      </c>
      <c r="G150" s="4">
        <f t="shared" si="3"/>
        <v>932.8</v>
      </c>
      <c r="H150" s="4"/>
      <c r="I150" s="4"/>
      <c r="J150" s="4">
        <f>SUM(J155+J157+J164+J170+J174+J191)</f>
        <v>932.8</v>
      </c>
    </row>
    <row r="151" spans="1:11" ht="33.75" customHeight="1">
      <c r="A151" s="23" t="s">
        <v>72</v>
      </c>
      <c r="B151" s="24" t="s">
        <v>36</v>
      </c>
      <c r="C151" s="24" t="s">
        <v>13</v>
      </c>
      <c r="D151" s="25">
        <v>2017</v>
      </c>
      <c r="E151" s="25">
        <v>2017</v>
      </c>
      <c r="F151" s="25">
        <v>2017</v>
      </c>
      <c r="G151" s="11">
        <f t="shared" si="3"/>
        <v>25.5</v>
      </c>
      <c r="H151" s="11"/>
      <c r="I151" s="11"/>
      <c r="J151" s="11">
        <v>25.5</v>
      </c>
      <c r="K151" s="31" t="s">
        <v>260</v>
      </c>
    </row>
    <row r="152" spans="1:10" ht="12" customHeight="1">
      <c r="A152" s="74" t="s">
        <v>74</v>
      </c>
      <c r="B152" s="75" t="s">
        <v>184</v>
      </c>
      <c r="C152" s="75" t="s">
        <v>13</v>
      </c>
      <c r="D152" s="97">
        <v>2018</v>
      </c>
      <c r="E152" s="97">
        <v>2021</v>
      </c>
      <c r="F152" s="19">
        <v>2018</v>
      </c>
      <c r="G152" s="5">
        <f t="shared" si="3"/>
        <v>42.6</v>
      </c>
      <c r="H152" s="9"/>
      <c r="I152" s="9"/>
      <c r="J152" s="9">
        <f>46-3.4</f>
        <v>42.6</v>
      </c>
    </row>
    <row r="153" spans="1:10" ht="12" customHeight="1">
      <c r="A153" s="74"/>
      <c r="B153" s="75"/>
      <c r="C153" s="75"/>
      <c r="D153" s="97"/>
      <c r="E153" s="97"/>
      <c r="F153" s="20">
        <v>2019</v>
      </c>
      <c r="G153" s="9">
        <f t="shared" si="3"/>
        <v>32.8</v>
      </c>
      <c r="H153" s="9"/>
      <c r="I153" s="9"/>
      <c r="J153" s="9">
        <v>32.8</v>
      </c>
    </row>
    <row r="154" spans="1:10" ht="12" customHeight="1">
      <c r="A154" s="74"/>
      <c r="B154" s="75"/>
      <c r="C154" s="75"/>
      <c r="D154" s="97"/>
      <c r="E154" s="97"/>
      <c r="F154" s="20">
        <v>2020</v>
      </c>
      <c r="G154" s="9">
        <f t="shared" si="3"/>
        <v>32.8</v>
      </c>
      <c r="H154" s="9"/>
      <c r="I154" s="9"/>
      <c r="J154" s="9">
        <v>32.8</v>
      </c>
    </row>
    <row r="155" spans="1:10" ht="12" customHeight="1">
      <c r="A155" s="74"/>
      <c r="B155" s="75"/>
      <c r="C155" s="75"/>
      <c r="D155" s="97"/>
      <c r="E155" s="97"/>
      <c r="F155" s="21">
        <v>2021</v>
      </c>
      <c r="G155" s="6">
        <f t="shared" si="3"/>
        <v>32.8</v>
      </c>
      <c r="H155" s="6"/>
      <c r="I155" s="6"/>
      <c r="J155" s="6">
        <v>32.8</v>
      </c>
    </row>
    <row r="156" spans="1:10" ht="12" customHeight="1">
      <c r="A156" s="74" t="s">
        <v>75</v>
      </c>
      <c r="B156" s="111" t="s">
        <v>37</v>
      </c>
      <c r="C156" s="75" t="s">
        <v>13</v>
      </c>
      <c r="D156" s="97">
        <v>2020</v>
      </c>
      <c r="E156" s="97">
        <v>2021</v>
      </c>
      <c r="F156" s="19">
        <v>2020</v>
      </c>
      <c r="G156" s="5">
        <f>SUM(H156:J156)</f>
        <v>50</v>
      </c>
      <c r="H156" s="9"/>
      <c r="I156" s="9"/>
      <c r="J156" s="9">
        <v>50</v>
      </c>
    </row>
    <row r="157" spans="1:10" ht="12" customHeight="1">
      <c r="A157" s="74"/>
      <c r="B157" s="111"/>
      <c r="C157" s="75"/>
      <c r="D157" s="97"/>
      <c r="E157" s="97"/>
      <c r="F157" s="20">
        <v>2021</v>
      </c>
      <c r="G157" s="9">
        <f>SUM(H157:J157)</f>
        <v>50</v>
      </c>
      <c r="H157" s="9"/>
      <c r="I157" s="9"/>
      <c r="J157" s="9">
        <v>50</v>
      </c>
    </row>
    <row r="158" spans="1:10" ht="12" customHeight="1">
      <c r="A158" s="74"/>
      <c r="B158" s="111"/>
      <c r="C158" s="75"/>
      <c r="D158" s="97"/>
      <c r="E158" s="97"/>
      <c r="F158" s="20"/>
      <c r="G158" s="9"/>
      <c r="H158" s="9"/>
      <c r="I158" s="9"/>
      <c r="J158" s="9"/>
    </row>
    <row r="159" spans="1:10" ht="5.25" customHeight="1">
      <c r="A159" s="74"/>
      <c r="B159" s="111"/>
      <c r="C159" s="75"/>
      <c r="D159" s="97"/>
      <c r="E159" s="97"/>
      <c r="F159" s="21"/>
      <c r="G159" s="6"/>
      <c r="H159" s="6"/>
      <c r="I159" s="6"/>
      <c r="J159" s="6"/>
    </row>
    <row r="160" spans="1:10" ht="12" customHeight="1">
      <c r="A160" s="74" t="s">
        <v>76</v>
      </c>
      <c r="B160" s="75" t="s">
        <v>226</v>
      </c>
      <c r="C160" s="75" t="s">
        <v>13</v>
      </c>
      <c r="D160" s="97">
        <v>2017</v>
      </c>
      <c r="E160" s="97">
        <v>2021</v>
      </c>
      <c r="F160" s="19">
        <v>2017</v>
      </c>
      <c r="G160" s="5">
        <f t="shared" si="3"/>
        <v>134.5</v>
      </c>
      <c r="H160" s="5"/>
      <c r="I160" s="5"/>
      <c r="J160" s="5">
        <v>134.5</v>
      </c>
    </row>
    <row r="161" spans="1:10" ht="12" customHeight="1">
      <c r="A161" s="74"/>
      <c r="B161" s="75"/>
      <c r="C161" s="75"/>
      <c r="D161" s="97"/>
      <c r="E161" s="97"/>
      <c r="F161" s="8">
        <v>2018</v>
      </c>
      <c r="G161" s="9">
        <f t="shared" si="3"/>
        <v>245</v>
      </c>
      <c r="H161" s="9"/>
      <c r="I161" s="9"/>
      <c r="J161" s="9">
        <f>250-5</f>
        <v>245</v>
      </c>
    </row>
    <row r="162" spans="1:10" ht="12" customHeight="1">
      <c r="A162" s="74"/>
      <c r="B162" s="75"/>
      <c r="C162" s="75"/>
      <c r="D162" s="97"/>
      <c r="E162" s="97"/>
      <c r="F162" s="8">
        <v>2019</v>
      </c>
      <c r="G162" s="9">
        <f t="shared" si="3"/>
        <v>300</v>
      </c>
      <c r="H162" s="9"/>
      <c r="I162" s="9"/>
      <c r="J162" s="9">
        <v>300</v>
      </c>
    </row>
    <row r="163" spans="1:10" ht="12" customHeight="1">
      <c r="A163" s="74"/>
      <c r="B163" s="75"/>
      <c r="C163" s="75"/>
      <c r="D163" s="97"/>
      <c r="E163" s="97"/>
      <c r="F163" s="8">
        <v>2020</v>
      </c>
      <c r="G163" s="9">
        <f t="shared" si="3"/>
        <v>250</v>
      </c>
      <c r="H163" s="9"/>
      <c r="I163" s="9"/>
      <c r="J163" s="9">
        <v>250</v>
      </c>
    </row>
    <row r="164" spans="1:10" ht="12" customHeight="1">
      <c r="A164" s="74"/>
      <c r="B164" s="75"/>
      <c r="C164" s="75"/>
      <c r="D164" s="97"/>
      <c r="E164" s="97"/>
      <c r="F164" s="21">
        <v>2021</v>
      </c>
      <c r="G164" s="6">
        <f aca="true" t="shared" si="4" ref="G164:G177">SUM(H164:J164)</f>
        <v>250</v>
      </c>
      <c r="H164" s="6"/>
      <c r="I164" s="6"/>
      <c r="J164" s="6">
        <v>250</v>
      </c>
    </row>
    <row r="165" spans="1:10" ht="33" customHeight="1">
      <c r="A165" s="23" t="s">
        <v>77</v>
      </c>
      <c r="B165" s="24" t="s">
        <v>205</v>
      </c>
      <c r="C165" s="24" t="s">
        <v>13</v>
      </c>
      <c r="D165" s="25">
        <v>2019</v>
      </c>
      <c r="E165" s="25">
        <v>2019</v>
      </c>
      <c r="F165" s="25">
        <v>2019</v>
      </c>
      <c r="G165" s="11">
        <f t="shared" si="4"/>
        <v>95</v>
      </c>
      <c r="H165" s="11"/>
      <c r="I165" s="11"/>
      <c r="J165" s="11">
        <v>95</v>
      </c>
    </row>
    <row r="166" spans="1:10" ht="12" customHeight="1">
      <c r="A166" s="74" t="s">
        <v>78</v>
      </c>
      <c r="B166" s="75" t="s">
        <v>185</v>
      </c>
      <c r="C166" s="75" t="s">
        <v>13</v>
      </c>
      <c r="D166" s="97">
        <v>2017</v>
      </c>
      <c r="E166" s="97">
        <v>2021</v>
      </c>
      <c r="F166" s="19">
        <v>2017</v>
      </c>
      <c r="G166" s="5">
        <f t="shared" si="4"/>
        <v>500</v>
      </c>
      <c r="H166" s="5"/>
      <c r="I166" s="5"/>
      <c r="J166" s="5">
        <v>500</v>
      </c>
    </row>
    <row r="167" spans="1:10" ht="12" customHeight="1">
      <c r="A167" s="74"/>
      <c r="B167" s="75"/>
      <c r="C167" s="75"/>
      <c r="D167" s="97"/>
      <c r="E167" s="97"/>
      <c r="F167" s="8">
        <v>2018</v>
      </c>
      <c r="G167" s="9">
        <f t="shared" si="4"/>
        <v>500</v>
      </c>
      <c r="H167" s="9"/>
      <c r="I167" s="9"/>
      <c r="J167" s="9">
        <v>500</v>
      </c>
    </row>
    <row r="168" spans="1:10" ht="12" customHeight="1">
      <c r="A168" s="74"/>
      <c r="B168" s="75"/>
      <c r="C168" s="75"/>
      <c r="D168" s="97"/>
      <c r="E168" s="97"/>
      <c r="F168" s="8">
        <v>2019</v>
      </c>
      <c r="G168" s="9">
        <f t="shared" si="4"/>
        <v>600</v>
      </c>
      <c r="H168" s="9"/>
      <c r="I168" s="9"/>
      <c r="J168" s="9">
        <v>600</v>
      </c>
    </row>
    <row r="169" spans="1:10" ht="12" customHeight="1">
      <c r="A169" s="74"/>
      <c r="B169" s="75"/>
      <c r="C169" s="75"/>
      <c r="D169" s="97"/>
      <c r="E169" s="97"/>
      <c r="F169" s="8">
        <v>2020</v>
      </c>
      <c r="G169" s="9">
        <f t="shared" si="4"/>
        <v>500</v>
      </c>
      <c r="H169" s="9"/>
      <c r="I169" s="9"/>
      <c r="J169" s="9">
        <v>500</v>
      </c>
    </row>
    <row r="170" spans="1:10" ht="12" customHeight="1">
      <c r="A170" s="74"/>
      <c r="B170" s="75"/>
      <c r="C170" s="75"/>
      <c r="D170" s="97"/>
      <c r="E170" s="97"/>
      <c r="F170" s="21">
        <v>2021</v>
      </c>
      <c r="G170" s="6">
        <f t="shared" si="4"/>
        <v>500</v>
      </c>
      <c r="H170" s="6"/>
      <c r="I170" s="6"/>
      <c r="J170" s="6">
        <v>500</v>
      </c>
    </row>
    <row r="171" spans="1:10" ht="12" customHeight="1">
      <c r="A171" s="74" t="s">
        <v>143</v>
      </c>
      <c r="B171" s="111" t="s">
        <v>38</v>
      </c>
      <c r="C171" s="75" t="s">
        <v>13</v>
      </c>
      <c r="D171" s="97">
        <v>2017</v>
      </c>
      <c r="E171" s="97">
        <v>2021</v>
      </c>
      <c r="F171" s="19">
        <v>2017</v>
      </c>
      <c r="G171" s="5">
        <f t="shared" si="4"/>
        <v>50</v>
      </c>
      <c r="H171" s="57"/>
      <c r="I171" s="57"/>
      <c r="J171" s="5">
        <v>50</v>
      </c>
    </row>
    <row r="172" spans="1:10" ht="12" customHeight="1">
      <c r="A172" s="74"/>
      <c r="B172" s="111"/>
      <c r="C172" s="75"/>
      <c r="D172" s="97"/>
      <c r="E172" s="97"/>
      <c r="F172" s="20">
        <v>2018</v>
      </c>
      <c r="G172" s="9">
        <f t="shared" si="4"/>
        <v>10</v>
      </c>
      <c r="H172" s="58"/>
      <c r="I172" s="58"/>
      <c r="J172" s="9">
        <f>20-10</f>
        <v>10</v>
      </c>
    </row>
    <row r="173" spans="1:10" ht="12" customHeight="1">
      <c r="A173" s="74"/>
      <c r="B173" s="111"/>
      <c r="C173" s="75"/>
      <c r="D173" s="97"/>
      <c r="E173" s="97"/>
      <c r="F173" s="20">
        <v>2020</v>
      </c>
      <c r="G173" s="9">
        <f>SUM(H173:J173)</f>
        <v>50</v>
      </c>
      <c r="H173" s="58"/>
      <c r="I173" s="58"/>
      <c r="J173" s="9">
        <v>50</v>
      </c>
    </row>
    <row r="174" spans="1:10" ht="12" customHeight="1">
      <c r="A174" s="74"/>
      <c r="B174" s="111"/>
      <c r="C174" s="75"/>
      <c r="D174" s="97"/>
      <c r="E174" s="97"/>
      <c r="F174" s="20">
        <v>2021</v>
      </c>
      <c r="G174" s="9">
        <f t="shared" si="4"/>
        <v>50</v>
      </c>
      <c r="H174" s="58"/>
      <c r="I174" s="58"/>
      <c r="J174" s="9">
        <v>50</v>
      </c>
    </row>
    <row r="175" spans="1:10" ht="3" customHeight="1">
      <c r="A175" s="74"/>
      <c r="B175" s="111"/>
      <c r="C175" s="75"/>
      <c r="D175" s="97"/>
      <c r="E175" s="97"/>
      <c r="F175" s="21"/>
      <c r="G175" s="6"/>
      <c r="H175" s="59"/>
      <c r="I175" s="59"/>
      <c r="J175" s="6"/>
    </row>
    <row r="176" spans="1:10" ht="12" customHeight="1">
      <c r="A176" s="101" t="s">
        <v>144</v>
      </c>
      <c r="B176" s="104" t="s">
        <v>227</v>
      </c>
      <c r="C176" s="104" t="s">
        <v>13</v>
      </c>
      <c r="D176" s="69">
        <v>2017</v>
      </c>
      <c r="E176" s="69">
        <v>2018</v>
      </c>
      <c r="F176" s="19">
        <v>2017</v>
      </c>
      <c r="G176" s="5">
        <f t="shared" si="4"/>
        <v>443</v>
      </c>
      <c r="H176" s="5"/>
      <c r="I176" s="5"/>
      <c r="J176" s="5">
        <v>443</v>
      </c>
    </row>
    <row r="177" spans="1:10" ht="12" customHeight="1">
      <c r="A177" s="102"/>
      <c r="B177" s="110"/>
      <c r="C177" s="110"/>
      <c r="D177" s="106"/>
      <c r="E177" s="106"/>
      <c r="F177" s="8">
        <v>2018</v>
      </c>
      <c r="G177" s="9">
        <f t="shared" si="4"/>
        <v>294</v>
      </c>
      <c r="H177" s="9"/>
      <c r="I177" s="9"/>
      <c r="J177" s="9">
        <f>150+443-299</f>
        <v>294</v>
      </c>
    </row>
    <row r="178" spans="1:10" ht="12" customHeight="1">
      <c r="A178" s="102"/>
      <c r="B178" s="110"/>
      <c r="C178" s="110"/>
      <c r="D178" s="106"/>
      <c r="E178" s="106"/>
      <c r="F178" s="8"/>
      <c r="G178" s="9"/>
      <c r="H178" s="9"/>
      <c r="I178" s="9"/>
      <c r="J178" s="9"/>
    </row>
    <row r="179" spans="1:10" ht="12" customHeight="1">
      <c r="A179" s="102"/>
      <c r="B179" s="110"/>
      <c r="C179" s="110"/>
      <c r="D179" s="106"/>
      <c r="E179" s="106"/>
      <c r="F179" s="8"/>
      <c r="G179" s="9"/>
      <c r="H179" s="9"/>
      <c r="I179" s="9"/>
      <c r="J179" s="9"/>
    </row>
    <row r="180" spans="1:10" ht="9" customHeight="1">
      <c r="A180" s="103"/>
      <c r="B180" s="105"/>
      <c r="C180" s="105"/>
      <c r="D180" s="70"/>
      <c r="E180" s="70"/>
      <c r="F180" s="10"/>
      <c r="G180" s="6"/>
      <c r="H180" s="6"/>
      <c r="I180" s="6"/>
      <c r="J180" s="6"/>
    </row>
    <row r="181" spans="1:10" ht="12" customHeight="1">
      <c r="A181" s="101" t="s">
        <v>207</v>
      </c>
      <c r="B181" s="104" t="s">
        <v>270</v>
      </c>
      <c r="C181" s="104" t="s">
        <v>13</v>
      </c>
      <c r="D181" s="69">
        <v>2019</v>
      </c>
      <c r="E181" s="69">
        <v>2019</v>
      </c>
      <c r="F181" s="19">
        <v>2019</v>
      </c>
      <c r="G181" s="5">
        <f>SUM(H181:J181)</f>
        <v>168</v>
      </c>
      <c r="H181" s="5"/>
      <c r="I181" s="5"/>
      <c r="J181" s="5">
        <f>200-32</f>
        <v>168</v>
      </c>
    </row>
    <row r="182" spans="1:10" ht="12" customHeight="1">
      <c r="A182" s="102"/>
      <c r="B182" s="110"/>
      <c r="C182" s="110"/>
      <c r="D182" s="106"/>
      <c r="E182" s="106"/>
      <c r="F182" s="8"/>
      <c r="G182" s="9"/>
      <c r="H182" s="9"/>
      <c r="I182" s="9"/>
      <c r="J182" s="9"/>
    </row>
    <row r="183" spans="1:10" ht="12" customHeight="1">
      <c r="A183" s="102"/>
      <c r="B183" s="110"/>
      <c r="C183" s="110"/>
      <c r="D183" s="106"/>
      <c r="E183" s="106"/>
      <c r="F183" s="8"/>
      <c r="G183" s="9"/>
      <c r="H183" s="9"/>
      <c r="I183" s="9"/>
      <c r="J183" s="9"/>
    </row>
    <row r="184" spans="1:10" ht="12" customHeight="1">
      <c r="A184" s="102"/>
      <c r="B184" s="110"/>
      <c r="C184" s="110"/>
      <c r="D184" s="106"/>
      <c r="E184" s="106"/>
      <c r="F184" s="8"/>
      <c r="G184" s="9"/>
      <c r="H184" s="9"/>
      <c r="I184" s="9"/>
      <c r="J184" s="9"/>
    </row>
    <row r="185" spans="1:10" ht="10.5" customHeight="1">
      <c r="A185" s="103"/>
      <c r="B185" s="105"/>
      <c r="C185" s="105"/>
      <c r="D185" s="70"/>
      <c r="E185" s="70"/>
      <c r="F185" s="10"/>
      <c r="G185" s="6"/>
      <c r="H185" s="6"/>
      <c r="I185" s="6"/>
      <c r="J185" s="6"/>
    </row>
    <row r="186" spans="1:10" ht="46.5" customHeight="1">
      <c r="A186" s="23" t="s">
        <v>204</v>
      </c>
      <c r="B186" s="24" t="s">
        <v>233</v>
      </c>
      <c r="C186" s="24" t="s">
        <v>13</v>
      </c>
      <c r="D186" s="25">
        <v>2019</v>
      </c>
      <c r="E186" s="25">
        <v>2019</v>
      </c>
      <c r="F186" s="25">
        <v>2019</v>
      </c>
      <c r="G186" s="11">
        <f aca="true" t="shared" si="5" ref="G186:G206">SUM(H186:J186)</f>
        <v>55.099999999999994</v>
      </c>
      <c r="H186" s="11"/>
      <c r="I186" s="11"/>
      <c r="J186" s="11">
        <f>200-144.9</f>
        <v>55.099999999999994</v>
      </c>
    </row>
    <row r="187" spans="1:10" ht="12" customHeight="1">
      <c r="A187" s="74" t="s">
        <v>213</v>
      </c>
      <c r="B187" s="75" t="s">
        <v>39</v>
      </c>
      <c r="C187" s="75" t="s">
        <v>13</v>
      </c>
      <c r="D187" s="97">
        <v>2017</v>
      </c>
      <c r="E187" s="97">
        <v>2021</v>
      </c>
      <c r="F187" s="19">
        <v>2017</v>
      </c>
      <c r="G187" s="5">
        <f t="shared" si="5"/>
        <v>50</v>
      </c>
      <c r="H187" s="5"/>
      <c r="I187" s="5"/>
      <c r="J187" s="5">
        <v>50</v>
      </c>
    </row>
    <row r="188" spans="1:10" ht="12" customHeight="1">
      <c r="A188" s="74"/>
      <c r="B188" s="75"/>
      <c r="C188" s="75"/>
      <c r="D188" s="97"/>
      <c r="E188" s="97"/>
      <c r="F188" s="8">
        <v>2018</v>
      </c>
      <c r="G188" s="9">
        <f t="shared" si="5"/>
        <v>11.600000000000001</v>
      </c>
      <c r="H188" s="9"/>
      <c r="I188" s="9"/>
      <c r="J188" s="9">
        <f>50-38.4</f>
        <v>11.600000000000001</v>
      </c>
    </row>
    <row r="189" spans="1:14" ht="12" customHeight="1">
      <c r="A189" s="74"/>
      <c r="B189" s="75"/>
      <c r="C189" s="75"/>
      <c r="D189" s="97"/>
      <c r="E189" s="97"/>
      <c r="F189" s="8">
        <v>2019</v>
      </c>
      <c r="G189" s="9">
        <f t="shared" si="5"/>
        <v>20</v>
      </c>
      <c r="H189" s="9"/>
      <c r="I189" s="9"/>
      <c r="J189" s="9">
        <f>100-80</f>
        <v>20</v>
      </c>
      <c r="K189" s="56" t="s">
        <v>206</v>
      </c>
      <c r="N189" s="1" t="s">
        <v>228</v>
      </c>
    </row>
    <row r="190" spans="1:10" ht="12" customHeight="1">
      <c r="A190" s="74"/>
      <c r="B190" s="75"/>
      <c r="C190" s="75"/>
      <c r="D190" s="97"/>
      <c r="E190" s="97"/>
      <c r="F190" s="8">
        <v>2020</v>
      </c>
      <c r="G190" s="9">
        <f t="shared" si="5"/>
        <v>50</v>
      </c>
      <c r="H190" s="9"/>
      <c r="I190" s="9"/>
      <c r="J190" s="9">
        <v>50</v>
      </c>
    </row>
    <row r="191" spans="1:10" ht="12" customHeight="1">
      <c r="A191" s="74"/>
      <c r="B191" s="75"/>
      <c r="C191" s="75"/>
      <c r="D191" s="97"/>
      <c r="E191" s="97"/>
      <c r="F191" s="21">
        <v>2021</v>
      </c>
      <c r="G191" s="6">
        <f t="shared" si="5"/>
        <v>50</v>
      </c>
      <c r="H191" s="6"/>
      <c r="I191" s="6"/>
      <c r="J191" s="6">
        <v>50</v>
      </c>
    </row>
    <row r="192" spans="1:10" ht="12" customHeight="1">
      <c r="A192" s="112" t="s">
        <v>145</v>
      </c>
      <c r="B192" s="113"/>
      <c r="C192" s="113"/>
      <c r="D192" s="113"/>
      <c r="E192" s="114"/>
      <c r="F192" s="16">
        <v>2017</v>
      </c>
      <c r="G192" s="2">
        <f t="shared" si="5"/>
        <v>2322.2</v>
      </c>
      <c r="H192" s="2"/>
      <c r="I192" s="2"/>
      <c r="J192" s="2">
        <f>SUM(J197+J198+J199+J200+J201+J202+J203+J204+J205+J230+J241+J248+J256+J259+J281)</f>
        <v>2322.2</v>
      </c>
    </row>
    <row r="193" spans="1:10" ht="12" customHeight="1">
      <c r="A193" s="115"/>
      <c r="B193" s="116"/>
      <c r="C193" s="116"/>
      <c r="D193" s="116"/>
      <c r="E193" s="117"/>
      <c r="F193" s="17">
        <v>2018</v>
      </c>
      <c r="G193" s="3">
        <f t="shared" si="5"/>
        <v>7837.4000000000015</v>
      </c>
      <c r="H193" s="3"/>
      <c r="I193" s="3"/>
      <c r="J193" s="3">
        <f>SUM(J217+J206+J231+J237+J242+J234+J211+J208+J249+J253+J246+J260+J272+J275+J279+J282+J286)</f>
        <v>7837.4000000000015</v>
      </c>
    </row>
    <row r="194" spans="1:10" ht="12" customHeight="1">
      <c r="A194" s="115"/>
      <c r="B194" s="116"/>
      <c r="C194" s="116"/>
      <c r="D194" s="116"/>
      <c r="E194" s="117"/>
      <c r="F194" s="17">
        <v>2019</v>
      </c>
      <c r="G194" s="3">
        <f t="shared" si="5"/>
        <v>7319.299999999999</v>
      </c>
      <c r="H194" s="3"/>
      <c r="I194" s="3"/>
      <c r="J194" s="3">
        <f>SUM(J214+J218+J221+J226+J229+J238+J243+J247+J254+J266+J273+J276+J261+J262+J280+J283+J287+J290)</f>
        <v>7319.299999999999</v>
      </c>
    </row>
    <row r="195" spans="1:10" ht="12" customHeight="1">
      <c r="A195" s="115"/>
      <c r="B195" s="116"/>
      <c r="C195" s="116"/>
      <c r="D195" s="116"/>
      <c r="E195" s="117"/>
      <c r="F195" s="17">
        <v>2020</v>
      </c>
      <c r="G195" s="3">
        <f t="shared" si="5"/>
        <v>3047.8</v>
      </c>
      <c r="H195" s="3"/>
      <c r="I195" s="3"/>
      <c r="J195" s="3">
        <f>SUM(J219+J222+J239+J244+J269+J277+J284+J288)</f>
        <v>3047.8</v>
      </c>
    </row>
    <row r="196" spans="1:10" ht="12" customHeight="1">
      <c r="A196" s="118"/>
      <c r="B196" s="119"/>
      <c r="C196" s="119"/>
      <c r="D196" s="119"/>
      <c r="E196" s="120"/>
      <c r="F196" s="18">
        <v>2021</v>
      </c>
      <c r="G196" s="4">
        <f t="shared" si="5"/>
        <v>3147.8</v>
      </c>
      <c r="H196" s="4"/>
      <c r="I196" s="4"/>
      <c r="J196" s="4">
        <f>SUM(J220+J223+J240+J245+J270+J278+J285+J289)</f>
        <v>3147.8</v>
      </c>
    </row>
    <row r="197" spans="1:10" ht="35.25" customHeight="1">
      <c r="A197" s="23" t="s">
        <v>79</v>
      </c>
      <c r="B197" s="24" t="s">
        <v>40</v>
      </c>
      <c r="C197" s="24" t="s">
        <v>13</v>
      </c>
      <c r="D197" s="25">
        <v>2017</v>
      </c>
      <c r="E197" s="25">
        <v>2017</v>
      </c>
      <c r="F197" s="25">
        <v>2017</v>
      </c>
      <c r="G197" s="11">
        <f t="shared" si="5"/>
        <v>80</v>
      </c>
      <c r="H197" s="11"/>
      <c r="I197" s="11"/>
      <c r="J197" s="11">
        <v>80</v>
      </c>
    </row>
    <row r="198" spans="1:10" ht="33.75" customHeight="1">
      <c r="A198" s="23" t="s">
        <v>80</v>
      </c>
      <c r="B198" s="24" t="s">
        <v>41</v>
      </c>
      <c r="C198" s="24" t="s">
        <v>13</v>
      </c>
      <c r="D198" s="25">
        <v>2017</v>
      </c>
      <c r="E198" s="25">
        <v>2017</v>
      </c>
      <c r="F198" s="53">
        <v>2017</v>
      </c>
      <c r="G198" s="11">
        <f t="shared" si="5"/>
        <v>12.2</v>
      </c>
      <c r="H198" s="11"/>
      <c r="I198" s="11"/>
      <c r="J198" s="11">
        <v>12.2</v>
      </c>
    </row>
    <row r="199" spans="1:10" ht="35.25" customHeight="1">
      <c r="A199" s="23" t="s">
        <v>81</v>
      </c>
      <c r="B199" s="24" t="s">
        <v>42</v>
      </c>
      <c r="C199" s="24" t="s">
        <v>13</v>
      </c>
      <c r="D199" s="25">
        <v>2017</v>
      </c>
      <c r="E199" s="25">
        <v>2017</v>
      </c>
      <c r="F199" s="25">
        <v>2017</v>
      </c>
      <c r="G199" s="11">
        <f t="shared" si="5"/>
        <v>50</v>
      </c>
      <c r="H199" s="11"/>
      <c r="I199" s="11"/>
      <c r="J199" s="11">
        <v>50</v>
      </c>
    </row>
    <row r="200" spans="1:10" ht="33" customHeight="1">
      <c r="A200" s="23" t="s">
        <v>82</v>
      </c>
      <c r="B200" s="24" t="s">
        <v>43</v>
      </c>
      <c r="C200" s="24" t="s">
        <v>13</v>
      </c>
      <c r="D200" s="25">
        <v>2017</v>
      </c>
      <c r="E200" s="25">
        <v>2017</v>
      </c>
      <c r="F200" s="25">
        <v>2017</v>
      </c>
      <c r="G200" s="11">
        <f t="shared" si="5"/>
        <v>30</v>
      </c>
      <c r="H200" s="11"/>
      <c r="I200" s="11"/>
      <c r="J200" s="11">
        <v>30</v>
      </c>
    </row>
    <row r="201" spans="1:10" ht="45" customHeight="1">
      <c r="A201" s="23" t="s">
        <v>83</v>
      </c>
      <c r="B201" s="24" t="s">
        <v>44</v>
      </c>
      <c r="C201" s="24" t="s">
        <v>13</v>
      </c>
      <c r="D201" s="25">
        <v>2017</v>
      </c>
      <c r="E201" s="25">
        <v>2017</v>
      </c>
      <c r="F201" s="25">
        <v>2017</v>
      </c>
      <c r="G201" s="11">
        <f t="shared" si="5"/>
        <v>50</v>
      </c>
      <c r="H201" s="11"/>
      <c r="I201" s="11"/>
      <c r="J201" s="11">
        <v>50</v>
      </c>
    </row>
    <row r="202" spans="1:10" ht="33" customHeight="1">
      <c r="A202" s="23" t="s">
        <v>84</v>
      </c>
      <c r="B202" s="24" t="s">
        <v>45</v>
      </c>
      <c r="C202" s="24" t="s">
        <v>13</v>
      </c>
      <c r="D202" s="25">
        <v>2017</v>
      </c>
      <c r="E202" s="25">
        <v>2017</v>
      </c>
      <c r="F202" s="25">
        <v>2017</v>
      </c>
      <c r="G202" s="11">
        <f t="shared" si="5"/>
        <v>50</v>
      </c>
      <c r="H202" s="11"/>
      <c r="I202" s="11"/>
      <c r="J202" s="11">
        <v>50</v>
      </c>
    </row>
    <row r="203" spans="1:10" ht="34.5" customHeight="1">
      <c r="A203" s="23" t="s">
        <v>85</v>
      </c>
      <c r="B203" s="24" t="s">
        <v>46</v>
      </c>
      <c r="C203" s="24" t="s">
        <v>13</v>
      </c>
      <c r="D203" s="25">
        <v>2017</v>
      </c>
      <c r="E203" s="25">
        <v>2017</v>
      </c>
      <c r="F203" s="25">
        <v>2017</v>
      </c>
      <c r="G203" s="11">
        <f t="shared" si="5"/>
        <v>50</v>
      </c>
      <c r="H203" s="11"/>
      <c r="I203" s="11"/>
      <c r="J203" s="11">
        <v>50</v>
      </c>
    </row>
    <row r="204" spans="1:10" ht="33" customHeight="1">
      <c r="A204" s="23" t="s">
        <v>115</v>
      </c>
      <c r="B204" s="24" t="s">
        <v>47</v>
      </c>
      <c r="C204" s="24" t="s">
        <v>13</v>
      </c>
      <c r="D204" s="25">
        <v>2017</v>
      </c>
      <c r="E204" s="25">
        <v>2017</v>
      </c>
      <c r="F204" s="25">
        <v>2017</v>
      </c>
      <c r="G204" s="11">
        <f t="shared" si="5"/>
        <v>50</v>
      </c>
      <c r="H204" s="11"/>
      <c r="I204" s="11"/>
      <c r="J204" s="11">
        <v>50</v>
      </c>
    </row>
    <row r="205" spans="1:10" ht="12" customHeight="1">
      <c r="A205" s="74" t="s">
        <v>146</v>
      </c>
      <c r="B205" s="75" t="s">
        <v>48</v>
      </c>
      <c r="C205" s="75" t="s">
        <v>13</v>
      </c>
      <c r="D205" s="97">
        <v>2017</v>
      </c>
      <c r="E205" s="97">
        <v>2018</v>
      </c>
      <c r="F205" s="19">
        <v>2017</v>
      </c>
      <c r="G205" s="5">
        <f t="shared" si="5"/>
        <v>50</v>
      </c>
      <c r="H205" s="5"/>
      <c r="I205" s="5"/>
      <c r="J205" s="5">
        <v>50</v>
      </c>
    </row>
    <row r="206" spans="1:12" ht="12" customHeight="1">
      <c r="A206" s="74"/>
      <c r="B206" s="75"/>
      <c r="C206" s="75"/>
      <c r="D206" s="97"/>
      <c r="E206" s="97"/>
      <c r="F206" s="20">
        <v>2018</v>
      </c>
      <c r="G206" s="36">
        <f t="shared" si="5"/>
        <v>150</v>
      </c>
      <c r="H206" s="9"/>
      <c r="I206" s="9"/>
      <c r="J206" s="9">
        <v>150</v>
      </c>
      <c r="L206" s="30"/>
    </row>
    <row r="207" spans="1:11" s="48" customFormat="1" ht="10.5" customHeight="1">
      <c r="A207" s="101"/>
      <c r="B207" s="104"/>
      <c r="C207" s="104"/>
      <c r="D207" s="69"/>
      <c r="E207" s="69"/>
      <c r="F207" s="35"/>
      <c r="G207" s="36"/>
      <c r="H207" s="36"/>
      <c r="I207" s="36"/>
      <c r="J207" s="36"/>
      <c r="K207" s="54"/>
    </row>
    <row r="208" spans="1:10" ht="12" customHeight="1">
      <c r="A208" s="74" t="s">
        <v>147</v>
      </c>
      <c r="B208" s="75" t="s">
        <v>170</v>
      </c>
      <c r="C208" s="75" t="s">
        <v>13</v>
      </c>
      <c r="D208" s="97">
        <v>2018</v>
      </c>
      <c r="E208" s="97">
        <v>2018</v>
      </c>
      <c r="F208" s="19">
        <v>2018</v>
      </c>
      <c r="G208" s="5">
        <f>SUM(H208:J208)</f>
        <v>55</v>
      </c>
      <c r="H208" s="5"/>
      <c r="I208" s="5"/>
      <c r="J208" s="5">
        <v>55</v>
      </c>
    </row>
    <row r="209" spans="1:10" ht="12" customHeight="1">
      <c r="A209" s="74"/>
      <c r="B209" s="75"/>
      <c r="C209" s="75"/>
      <c r="D209" s="97"/>
      <c r="E209" s="97"/>
      <c r="F209" s="20"/>
      <c r="G209" s="9"/>
      <c r="H209" s="9"/>
      <c r="I209" s="9"/>
      <c r="J209" s="9"/>
    </row>
    <row r="210" spans="1:10" ht="10.5" customHeight="1">
      <c r="A210" s="74"/>
      <c r="B210" s="75"/>
      <c r="C210" s="75"/>
      <c r="D210" s="97"/>
      <c r="E210" s="97"/>
      <c r="F210" s="21"/>
      <c r="G210" s="6"/>
      <c r="H210" s="6"/>
      <c r="I210" s="6"/>
      <c r="J210" s="6"/>
    </row>
    <row r="211" spans="1:10" ht="12" customHeight="1">
      <c r="A211" s="74" t="s">
        <v>165</v>
      </c>
      <c r="B211" s="75" t="s">
        <v>163</v>
      </c>
      <c r="C211" s="75" t="s">
        <v>13</v>
      </c>
      <c r="D211" s="97">
        <v>2018</v>
      </c>
      <c r="E211" s="97">
        <v>2018</v>
      </c>
      <c r="F211" s="19">
        <v>2018</v>
      </c>
      <c r="G211" s="5">
        <f>SUM(H211:J211)</f>
        <v>95</v>
      </c>
      <c r="H211" s="5"/>
      <c r="I211" s="5"/>
      <c r="J211" s="5">
        <v>95</v>
      </c>
    </row>
    <row r="212" spans="1:10" ht="12" customHeight="1">
      <c r="A212" s="74"/>
      <c r="B212" s="75"/>
      <c r="C212" s="75"/>
      <c r="D212" s="97"/>
      <c r="E212" s="97"/>
      <c r="F212" s="20"/>
      <c r="G212" s="9"/>
      <c r="H212" s="9"/>
      <c r="I212" s="9"/>
      <c r="J212" s="9"/>
    </row>
    <row r="213" spans="1:10" ht="12" customHeight="1">
      <c r="A213" s="74"/>
      <c r="B213" s="75"/>
      <c r="C213" s="75"/>
      <c r="D213" s="97"/>
      <c r="E213" s="97"/>
      <c r="F213" s="21"/>
      <c r="G213" s="6"/>
      <c r="H213" s="6"/>
      <c r="I213" s="6"/>
      <c r="J213" s="6"/>
    </row>
    <row r="214" spans="1:10" ht="12" customHeight="1">
      <c r="A214" s="74" t="s">
        <v>148</v>
      </c>
      <c r="B214" s="75" t="s">
        <v>244</v>
      </c>
      <c r="C214" s="75" t="s">
        <v>13</v>
      </c>
      <c r="D214" s="97">
        <v>2019</v>
      </c>
      <c r="E214" s="97">
        <v>2019</v>
      </c>
      <c r="F214" s="19">
        <v>2019</v>
      </c>
      <c r="G214" s="5">
        <f>SUM(H214:J214)</f>
        <v>499.8</v>
      </c>
      <c r="H214" s="5"/>
      <c r="I214" s="5"/>
      <c r="J214" s="60">
        <v>499.8</v>
      </c>
    </row>
    <row r="215" spans="1:10" ht="12" customHeight="1">
      <c r="A215" s="74"/>
      <c r="B215" s="75"/>
      <c r="C215" s="75"/>
      <c r="D215" s="97"/>
      <c r="E215" s="97"/>
      <c r="F215" s="20"/>
      <c r="G215" s="9"/>
      <c r="H215" s="9"/>
      <c r="I215" s="9"/>
      <c r="J215" s="9"/>
    </row>
    <row r="216" spans="1:10" ht="12" customHeight="1">
      <c r="A216" s="74"/>
      <c r="B216" s="75"/>
      <c r="C216" s="75"/>
      <c r="D216" s="97"/>
      <c r="E216" s="97"/>
      <c r="F216" s="21"/>
      <c r="G216" s="6"/>
      <c r="H216" s="6"/>
      <c r="I216" s="6"/>
      <c r="J216" s="6"/>
    </row>
    <row r="217" spans="1:10" ht="12" customHeight="1">
      <c r="A217" s="74" t="s">
        <v>149</v>
      </c>
      <c r="B217" s="75" t="s">
        <v>186</v>
      </c>
      <c r="C217" s="75" t="s">
        <v>13</v>
      </c>
      <c r="D217" s="97">
        <v>2018</v>
      </c>
      <c r="E217" s="97">
        <v>2021</v>
      </c>
      <c r="F217" s="13">
        <v>2018</v>
      </c>
      <c r="G217" s="5">
        <f aca="true" t="shared" si="6" ref="G217:G223">SUM(H217:J217)</f>
        <v>1331.6000000000001</v>
      </c>
      <c r="H217" s="5"/>
      <c r="I217" s="5"/>
      <c r="J217" s="5">
        <f>1327.5+18.7-14.6</f>
        <v>1331.6000000000001</v>
      </c>
    </row>
    <row r="218" spans="1:10" ht="12" customHeight="1">
      <c r="A218" s="74"/>
      <c r="B218" s="75"/>
      <c r="C218" s="75"/>
      <c r="D218" s="97"/>
      <c r="E218" s="97"/>
      <c r="F218" s="8">
        <v>2019</v>
      </c>
      <c r="G218" s="9">
        <f t="shared" si="6"/>
        <v>1337.8</v>
      </c>
      <c r="H218" s="9"/>
      <c r="I218" s="9"/>
      <c r="J218" s="9">
        <f>1327.5+10.3</f>
        <v>1337.8</v>
      </c>
    </row>
    <row r="219" spans="1:10" ht="12" customHeight="1">
      <c r="A219" s="74"/>
      <c r="B219" s="75"/>
      <c r="C219" s="75"/>
      <c r="D219" s="97"/>
      <c r="E219" s="97"/>
      <c r="F219" s="8">
        <v>2020</v>
      </c>
      <c r="G219" s="9">
        <f t="shared" si="6"/>
        <v>1337.8</v>
      </c>
      <c r="H219" s="9"/>
      <c r="I219" s="9"/>
      <c r="J219" s="9">
        <f>1327.5+10.3</f>
        <v>1337.8</v>
      </c>
    </row>
    <row r="220" spans="1:19" ht="19.5" customHeight="1">
      <c r="A220" s="74"/>
      <c r="B220" s="75"/>
      <c r="C220" s="75"/>
      <c r="D220" s="97"/>
      <c r="E220" s="97"/>
      <c r="F220" s="8">
        <v>2021</v>
      </c>
      <c r="G220" s="6">
        <f t="shared" si="6"/>
        <v>1337.8</v>
      </c>
      <c r="H220" s="9"/>
      <c r="I220" s="9"/>
      <c r="J220" s="9">
        <v>1337.8</v>
      </c>
      <c r="S220" s="1">
        <v>0</v>
      </c>
    </row>
    <row r="221" spans="1:10" ht="12" customHeight="1">
      <c r="A221" s="74" t="s">
        <v>150</v>
      </c>
      <c r="B221" s="75" t="s">
        <v>197</v>
      </c>
      <c r="C221" s="75" t="s">
        <v>13</v>
      </c>
      <c r="D221" s="97">
        <v>2019</v>
      </c>
      <c r="E221" s="97">
        <v>2021</v>
      </c>
      <c r="F221" s="51">
        <v>2019</v>
      </c>
      <c r="G221" s="52">
        <f t="shared" si="6"/>
        <v>38</v>
      </c>
      <c r="H221" s="52"/>
      <c r="I221" s="52"/>
      <c r="J221" s="52">
        <f>100-62</f>
        <v>38</v>
      </c>
    </row>
    <row r="222" spans="1:12" ht="12" customHeight="1">
      <c r="A222" s="74"/>
      <c r="B222" s="75"/>
      <c r="C222" s="75"/>
      <c r="D222" s="97"/>
      <c r="E222" s="97"/>
      <c r="F222" s="35">
        <v>2020</v>
      </c>
      <c r="G222" s="36">
        <f t="shared" si="6"/>
        <v>60</v>
      </c>
      <c r="H222" s="36"/>
      <c r="I222" s="36"/>
      <c r="J222" s="36">
        <v>60</v>
      </c>
      <c r="L222" s="30"/>
    </row>
    <row r="223" spans="1:11" s="48" customFormat="1" ht="12" customHeight="1">
      <c r="A223" s="74"/>
      <c r="B223" s="75"/>
      <c r="C223" s="75"/>
      <c r="D223" s="97"/>
      <c r="E223" s="97"/>
      <c r="F223" s="35">
        <v>2021</v>
      </c>
      <c r="G223" s="36">
        <f t="shared" si="6"/>
        <v>60</v>
      </c>
      <c r="H223" s="36"/>
      <c r="I223" s="36"/>
      <c r="J223" s="36">
        <v>60</v>
      </c>
      <c r="K223" s="54"/>
    </row>
    <row r="224" spans="1:11" s="48" customFormat="1" ht="3.75" customHeight="1">
      <c r="A224" s="74"/>
      <c r="B224" s="75"/>
      <c r="C224" s="75"/>
      <c r="D224" s="97"/>
      <c r="E224" s="97"/>
      <c r="F224" s="35"/>
      <c r="G224" s="36"/>
      <c r="H224" s="36"/>
      <c r="I224" s="36"/>
      <c r="J224" s="36"/>
      <c r="K224" s="47"/>
    </row>
    <row r="225" spans="1:11" s="48" customFormat="1" ht="3.75" customHeight="1">
      <c r="A225" s="74"/>
      <c r="B225" s="75"/>
      <c r="C225" s="75"/>
      <c r="D225" s="97"/>
      <c r="E225" s="97"/>
      <c r="F225" s="49"/>
      <c r="G225" s="50"/>
      <c r="H225" s="50"/>
      <c r="I225" s="50"/>
      <c r="J225" s="50"/>
      <c r="K225" s="47"/>
    </row>
    <row r="226" spans="1:11" s="48" customFormat="1" ht="12" customHeight="1">
      <c r="A226" s="74" t="s">
        <v>175</v>
      </c>
      <c r="B226" s="75" t="s">
        <v>271</v>
      </c>
      <c r="C226" s="75" t="s">
        <v>13</v>
      </c>
      <c r="D226" s="97">
        <v>2019</v>
      </c>
      <c r="E226" s="97">
        <v>2019</v>
      </c>
      <c r="F226" s="19">
        <v>2019</v>
      </c>
      <c r="G226" s="5">
        <f>SUM(H226:J226)</f>
        <v>200</v>
      </c>
      <c r="H226" s="5"/>
      <c r="I226" s="5"/>
      <c r="J226" s="5">
        <v>200</v>
      </c>
      <c r="K226" s="47"/>
    </row>
    <row r="227" spans="1:10" ht="14.25" customHeight="1">
      <c r="A227" s="74"/>
      <c r="B227" s="75"/>
      <c r="C227" s="75"/>
      <c r="D227" s="97"/>
      <c r="E227" s="97"/>
      <c r="F227" s="20"/>
      <c r="G227" s="9"/>
      <c r="H227" s="9"/>
      <c r="I227" s="9"/>
      <c r="J227" s="9"/>
    </row>
    <row r="228" spans="1:10" ht="8.25" customHeight="1">
      <c r="A228" s="74"/>
      <c r="B228" s="75"/>
      <c r="C228" s="75"/>
      <c r="D228" s="97"/>
      <c r="E228" s="97"/>
      <c r="F228" s="21"/>
      <c r="G228" s="6"/>
      <c r="H228" s="6"/>
      <c r="I228" s="6"/>
      <c r="J228" s="6"/>
    </row>
    <row r="229" spans="1:10" ht="25.5" customHeight="1">
      <c r="A229" s="23" t="s">
        <v>151</v>
      </c>
      <c r="B229" s="24" t="s">
        <v>251</v>
      </c>
      <c r="C229" s="24" t="s">
        <v>13</v>
      </c>
      <c r="D229" s="25">
        <v>2019</v>
      </c>
      <c r="E229" s="25">
        <v>2019</v>
      </c>
      <c r="F229" s="49">
        <v>2019</v>
      </c>
      <c r="G229" s="50">
        <f>J229</f>
        <v>550</v>
      </c>
      <c r="H229" s="50"/>
      <c r="I229" s="50"/>
      <c r="J229" s="50">
        <v>550</v>
      </c>
    </row>
    <row r="230" spans="1:10" ht="58.5" customHeight="1">
      <c r="A230" s="23" t="s">
        <v>152</v>
      </c>
      <c r="B230" s="24" t="s">
        <v>86</v>
      </c>
      <c r="C230" s="24" t="s">
        <v>13</v>
      </c>
      <c r="D230" s="25">
        <v>2017</v>
      </c>
      <c r="E230" s="25">
        <v>2017</v>
      </c>
      <c r="F230" s="25">
        <v>2017</v>
      </c>
      <c r="G230" s="11">
        <f>SUM(H230:J230)</f>
        <v>100</v>
      </c>
      <c r="H230" s="11"/>
      <c r="I230" s="11"/>
      <c r="J230" s="11">
        <v>100</v>
      </c>
    </row>
    <row r="231" spans="1:10" ht="12" customHeight="1">
      <c r="A231" s="74" t="s">
        <v>153</v>
      </c>
      <c r="B231" s="75" t="s">
        <v>102</v>
      </c>
      <c r="C231" s="104" t="s">
        <v>13</v>
      </c>
      <c r="D231" s="97">
        <v>2018</v>
      </c>
      <c r="E231" s="97">
        <v>2018</v>
      </c>
      <c r="F231" s="19">
        <v>2018</v>
      </c>
      <c r="G231" s="5">
        <f>SUM(H231:J231)</f>
        <v>900</v>
      </c>
      <c r="H231" s="5"/>
      <c r="I231" s="5"/>
      <c r="J231" s="5">
        <v>900</v>
      </c>
    </row>
    <row r="232" spans="1:10" ht="12" customHeight="1">
      <c r="A232" s="74"/>
      <c r="B232" s="75"/>
      <c r="C232" s="110"/>
      <c r="D232" s="97"/>
      <c r="E232" s="97"/>
      <c r="F232" s="20"/>
      <c r="G232" s="9"/>
      <c r="H232" s="9"/>
      <c r="I232" s="9"/>
      <c r="J232" s="9"/>
    </row>
    <row r="233" spans="1:10" ht="9.75" customHeight="1">
      <c r="A233" s="74"/>
      <c r="B233" s="75"/>
      <c r="C233" s="105"/>
      <c r="D233" s="97"/>
      <c r="E233" s="97"/>
      <c r="F233" s="21"/>
      <c r="G233" s="6"/>
      <c r="H233" s="6"/>
      <c r="I233" s="6"/>
      <c r="J233" s="6"/>
    </row>
    <row r="234" spans="1:10" ht="12" customHeight="1">
      <c r="A234" s="74" t="s">
        <v>154</v>
      </c>
      <c r="B234" s="75" t="s">
        <v>198</v>
      </c>
      <c r="C234" s="75" t="s">
        <v>13</v>
      </c>
      <c r="D234" s="97">
        <v>2018</v>
      </c>
      <c r="E234" s="97">
        <v>2018</v>
      </c>
      <c r="F234" s="19">
        <v>2018</v>
      </c>
      <c r="G234" s="5">
        <f>SUM(H234:J234)</f>
        <v>22.5</v>
      </c>
      <c r="H234" s="5"/>
      <c r="I234" s="5"/>
      <c r="J234" s="5">
        <v>22.5</v>
      </c>
    </row>
    <row r="235" spans="1:10" ht="12" customHeight="1">
      <c r="A235" s="74"/>
      <c r="B235" s="75"/>
      <c r="C235" s="75"/>
      <c r="D235" s="97"/>
      <c r="E235" s="97"/>
      <c r="F235" s="20"/>
      <c r="G235" s="9"/>
      <c r="H235" s="9"/>
      <c r="I235" s="9"/>
      <c r="J235" s="9"/>
    </row>
    <row r="236" spans="1:10" ht="12" customHeight="1">
      <c r="A236" s="74"/>
      <c r="B236" s="75"/>
      <c r="C236" s="75"/>
      <c r="D236" s="97"/>
      <c r="E236" s="97"/>
      <c r="F236" s="21"/>
      <c r="G236" s="6"/>
      <c r="H236" s="6"/>
      <c r="I236" s="6"/>
      <c r="J236" s="6"/>
    </row>
    <row r="237" spans="1:10" ht="12.75" customHeight="1">
      <c r="A237" s="74" t="s">
        <v>155</v>
      </c>
      <c r="B237" s="75" t="s">
        <v>49</v>
      </c>
      <c r="C237" s="75" t="s">
        <v>13</v>
      </c>
      <c r="D237" s="97">
        <v>2018</v>
      </c>
      <c r="E237" s="97">
        <v>2021</v>
      </c>
      <c r="F237" s="19">
        <v>2018</v>
      </c>
      <c r="G237" s="5">
        <f aca="true" t="shared" si="7" ref="G237:G247">SUM(H237:J237)</f>
        <v>200</v>
      </c>
      <c r="H237" s="5"/>
      <c r="I237" s="5"/>
      <c r="J237" s="5">
        <v>200</v>
      </c>
    </row>
    <row r="238" spans="1:10" ht="12.75" customHeight="1">
      <c r="A238" s="74"/>
      <c r="B238" s="75"/>
      <c r="C238" s="75"/>
      <c r="D238" s="97"/>
      <c r="E238" s="97"/>
      <c r="F238" s="20">
        <v>2019</v>
      </c>
      <c r="G238" s="9">
        <f t="shared" si="7"/>
        <v>500</v>
      </c>
      <c r="H238" s="9"/>
      <c r="I238" s="9"/>
      <c r="J238" s="9">
        <v>500</v>
      </c>
    </row>
    <row r="239" spans="1:10" ht="12.75" customHeight="1">
      <c r="A239" s="74"/>
      <c r="B239" s="75"/>
      <c r="C239" s="75"/>
      <c r="D239" s="97"/>
      <c r="E239" s="97"/>
      <c r="F239" s="20">
        <v>2020</v>
      </c>
      <c r="G239" s="9">
        <f t="shared" si="7"/>
        <v>650</v>
      </c>
      <c r="H239" s="9"/>
      <c r="I239" s="9"/>
      <c r="J239" s="9">
        <v>650</v>
      </c>
    </row>
    <row r="240" spans="1:10" ht="12.75" customHeight="1">
      <c r="A240" s="74"/>
      <c r="B240" s="75"/>
      <c r="C240" s="75"/>
      <c r="D240" s="97"/>
      <c r="E240" s="97"/>
      <c r="F240" s="21">
        <v>2021</v>
      </c>
      <c r="G240" s="6">
        <f t="shared" si="7"/>
        <v>700</v>
      </c>
      <c r="H240" s="6"/>
      <c r="I240" s="6"/>
      <c r="J240" s="6">
        <v>700</v>
      </c>
    </row>
    <row r="241" spans="1:10" ht="12.75" customHeight="1">
      <c r="A241" s="74" t="s">
        <v>156</v>
      </c>
      <c r="B241" s="75" t="s">
        <v>50</v>
      </c>
      <c r="C241" s="75" t="s">
        <v>13</v>
      </c>
      <c r="D241" s="97">
        <v>2017</v>
      </c>
      <c r="E241" s="97">
        <v>2021</v>
      </c>
      <c r="F241" s="19">
        <v>2017</v>
      </c>
      <c r="G241" s="5">
        <f t="shared" si="7"/>
        <v>992.7</v>
      </c>
      <c r="H241" s="5"/>
      <c r="I241" s="5"/>
      <c r="J241" s="5">
        <v>992.7</v>
      </c>
    </row>
    <row r="242" spans="1:10" ht="12.75" customHeight="1">
      <c r="A242" s="74"/>
      <c r="B242" s="75"/>
      <c r="C242" s="75"/>
      <c r="D242" s="97"/>
      <c r="E242" s="97"/>
      <c r="F242" s="20">
        <v>2018</v>
      </c>
      <c r="G242" s="9">
        <f t="shared" si="7"/>
        <v>450</v>
      </c>
      <c r="H242" s="9"/>
      <c r="I242" s="9"/>
      <c r="J242" s="9">
        <v>450</v>
      </c>
    </row>
    <row r="243" spans="1:10" ht="12.75" customHeight="1">
      <c r="A243" s="74"/>
      <c r="B243" s="75"/>
      <c r="C243" s="75"/>
      <c r="D243" s="97"/>
      <c r="E243" s="97"/>
      <c r="F243" s="20">
        <v>2019</v>
      </c>
      <c r="G243" s="9">
        <f t="shared" si="7"/>
        <v>760.5</v>
      </c>
      <c r="H243" s="9"/>
      <c r="I243" s="9"/>
      <c r="J243" s="9">
        <f>900-139.5</f>
        <v>760.5</v>
      </c>
    </row>
    <row r="244" spans="1:10" ht="12.75" customHeight="1">
      <c r="A244" s="74"/>
      <c r="B244" s="75"/>
      <c r="C244" s="75"/>
      <c r="D244" s="97"/>
      <c r="E244" s="97"/>
      <c r="F244" s="20">
        <v>2020</v>
      </c>
      <c r="G244" s="9">
        <f t="shared" si="7"/>
        <v>650</v>
      </c>
      <c r="H244" s="9"/>
      <c r="I244" s="9"/>
      <c r="J244" s="9">
        <v>650</v>
      </c>
    </row>
    <row r="245" spans="1:10" ht="12.75" customHeight="1">
      <c r="A245" s="74"/>
      <c r="B245" s="75"/>
      <c r="C245" s="75"/>
      <c r="D245" s="97"/>
      <c r="E245" s="97"/>
      <c r="F245" s="21">
        <v>2021</v>
      </c>
      <c r="G245" s="6">
        <f t="shared" si="7"/>
        <v>700</v>
      </c>
      <c r="H245" s="6"/>
      <c r="I245" s="6"/>
      <c r="J245" s="6">
        <v>700</v>
      </c>
    </row>
    <row r="246" spans="1:10" ht="35.25" customHeight="1">
      <c r="A246" s="23" t="s">
        <v>157</v>
      </c>
      <c r="B246" s="24" t="s">
        <v>231</v>
      </c>
      <c r="C246" s="24" t="s">
        <v>13</v>
      </c>
      <c r="D246" s="25">
        <v>2018</v>
      </c>
      <c r="E246" s="25">
        <v>2018</v>
      </c>
      <c r="F246" s="25">
        <v>2018</v>
      </c>
      <c r="G246" s="11">
        <f>SUM(H246:J246)</f>
        <v>400</v>
      </c>
      <c r="H246" s="11"/>
      <c r="I246" s="11"/>
      <c r="J246" s="11">
        <v>400</v>
      </c>
    </row>
    <row r="247" spans="1:10" ht="41.25" customHeight="1">
      <c r="A247" s="23" t="s">
        <v>158</v>
      </c>
      <c r="B247" s="24" t="s">
        <v>256</v>
      </c>
      <c r="C247" s="24" t="s">
        <v>13</v>
      </c>
      <c r="D247" s="25">
        <v>2019</v>
      </c>
      <c r="E247" s="25">
        <v>2019</v>
      </c>
      <c r="F247" s="25">
        <v>2019</v>
      </c>
      <c r="G247" s="11">
        <f t="shared" si="7"/>
        <v>29.5</v>
      </c>
      <c r="H247" s="11"/>
      <c r="I247" s="11"/>
      <c r="J247" s="11">
        <f>40-10.5</f>
        <v>29.5</v>
      </c>
    </row>
    <row r="248" spans="1:10" ht="14.25" customHeight="1">
      <c r="A248" s="74" t="s">
        <v>283</v>
      </c>
      <c r="B248" s="75" t="s">
        <v>114</v>
      </c>
      <c r="C248" s="75" t="s">
        <v>13</v>
      </c>
      <c r="D248" s="97">
        <v>2017</v>
      </c>
      <c r="E248" s="97">
        <v>2018</v>
      </c>
      <c r="F248" s="19">
        <v>2017</v>
      </c>
      <c r="G248" s="5">
        <f>SUM(H248:J248)</f>
        <v>7.3</v>
      </c>
      <c r="H248" s="5"/>
      <c r="I248" s="5"/>
      <c r="J248" s="5">
        <v>7.3</v>
      </c>
    </row>
    <row r="249" spans="1:10" ht="13.5" customHeight="1">
      <c r="A249" s="74"/>
      <c r="B249" s="75"/>
      <c r="C249" s="75"/>
      <c r="D249" s="97"/>
      <c r="E249" s="69"/>
      <c r="F249" s="20">
        <v>2018</v>
      </c>
      <c r="G249" s="9">
        <f>SUM(H249:J249)</f>
        <v>7.3</v>
      </c>
      <c r="H249" s="9"/>
      <c r="I249" s="9"/>
      <c r="J249" s="9">
        <v>7.3</v>
      </c>
    </row>
    <row r="250" spans="1:10" ht="4.5" customHeight="1">
      <c r="A250" s="74"/>
      <c r="B250" s="75"/>
      <c r="C250" s="75"/>
      <c r="D250" s="97"/>
      <c r="E250" s="69"/>
      <c r="F250" s="20"/>
      <c r="G250" s="9"/>
      <c r="H250" s="9"/>
      <c r="I250" s="9"/>
      <c r="J250" s="9"/>
    </row>
    <row r="251" spans="1:10" ht="5.25" customHeight="1">
      <c r="A251" s="74"/>
      <c r="B251" s="75"/>
      <c r="C251" s="75"/>
      <c r="D251" s="97"/>
      <c r="E251" s="69"/>
      <c r="F251" s="20"/>
      <c r="G251" s="9"/>
      <c r="H251" s="9"/>
      <c r="I251" s="9"/>
      <c r="J251" s="9"/>
    </row>
    <row r="252" spans="1:10" ht="5.25" customHeight="1">
      <c r="A252" s="74"/>
      <c r="B252" s="75"/>
      <c r="C252" s="75"/>
      <c r="D252" s="97">
        <v>2018</v>
      </c>
      <c r="E252" s="97">
        <v>2018</v>
      </c>
      <c r="F252" s="21"/>
      <c r="G252" s="6"/>
      <c r="H252" s="6"/>
      <c r="I252" s="6"/>
      <c r="J252" s="6"/>
    </row>
    <row r="253" spans="1:11" s="48" customFormat="1" ht="12" customHeight="1">
      <c r="A253" s="74" t="s">
        <v>162</v>
      </c>
      <c r="B253" s="75" t="s">
        <v>282</v>
      </c>
      <c r="C253" s="75" t="s">
        <v>13</v>
      </c>
      <c r="D253" s="97">
        <v>2018</v>
      </c>
      <c r="E253" s="97">
        <v>2019</v>
      </c>
      <c r="F253" s="19">
        <v>2018</v>
      </c>
      <c r="G253" s="5">
        <f>SUM(H253:J253)</f>
        <v>118.9</v>
      </c>
      <c r="H253" s="5"/>
      <c r="I253" s="5"/>
      <c r="J253" s="5">
        <f>50+68.9</f>
        <v>118.9</v>
      </c>
      <c r="K253" s="47"/>
    </row>
    <row r="254" spans="1:10" ht="14.25" customHeight="1">
      <c r="A254" s="74"/>
      <c r="B254" s="75"/>
      <c r="C254" s="75"/>
      <c r="D254" s="97"/>
      <c r="E254" s="97"/>
      <c r="F254" s="20">
        <v>2019</v>
      </c>
      <c r="G254" s="9">
        <f>SUM(H254:J254)</f>
        <v>92.2</v>
      </c>
      <c r="H254" s="9"/>
      <c r="I254" s="9"/>
      <c r="J254" s="9">
        <v>92.2</v>
      </c>
    </row>
    <row r="255" spans="1:10" ht="8.25" customHeight="1">
      <c r="A255" s="74"/>
      <c r="B255" s="75"/>
      <c r="C255" s="75"/>
      <c r="D255" s="97"/>
      <c r="E255" s="97"/>
      <c r="F255" s="21"/>
      <c r="G255" s="6"/>
      <c r="H255" s="6"/>
      <c r="I255" s="6"/>
      <c r="J255" s="6"/>
    </row>
    <row r="256" spans="1:10" ht="12" customHeight="1">
      <c r="A256" s="74" t="s">
        <v>177</v>
      </c>
      <c r="B256" s="75" t="s">
        <v>55</v>
      </c>
      <c r="C256" s="75" t="s">
        <v>13</v>
      </c>
      <c r="D256" s="97">
        <v>2017</v>
      </c>
      <c r="E256" s="97">
        <v>2017</v>
      </c>
      <c r="F256" s="19">
        <v>2017</v>
      </c>
      <c r="G256" s="5">
        <f>SUM(H256:J256)</f>
        <v>495</v>
      </c>
      <c r="H256" s="5"/>
      <c r="I256" s="5"/>
      <c r="J256" s="5">
        <v>495</v>
      </c>
    </row>
    <row r="257" spans="1:10" ht="12" customHeight="1">
      <c r="A257" s="74"/>
      <c r="B257" s="75"/>
      <c r="C257" s="75"/>
      <c r="D257" s="97"/>
      <c r="E257" s="97"/>
      <c r="F257" s="20"/>
      <c r="G257" s="9"/>
      <c r="H257" s="9"/>
      <c r="I257" s="9"/>
      <c r="J257" s="9"/>
    </row>
    <row r="258" spans="1:10" ht="12" customHeight="1">
      <c r="A258" s="74"/>
      <c r="B258" s="75"/>
      <c r="C258" s="75"/>
      <c r="D258" s="97"/>
      <c r="E258" s="97"/>
      <c r="F258" s="21"/>
      <c r="G258" s="6"/>
      <c r="H258" s="6"/>
      <c r="I258" s="6"/>
      <c r="J258" s="6"/>
    </row>
    <row r="259" spans="1:10" ht="11.25" customHeight="1">
      <c r="A259" s="101" t="s">
        <v>178</v>
      </c>
      <c r="B259" s="104" t="s">
        <v>272</v>
      </c>
      <c r="C259" s="104" t="s">
        <v>13</v>
      </c>
      <c r="D259" s="69">
        <v>2017</v>
      </c>
      <c r="E259" s="69">
        <v>2018</v>
      </c>
      <c r="F259" s="19">
        <v>2017</v>
      </c>
      <c r="G259" s="5">
        <f>SUM(H259:J259)</f>
        <v>205</v>
      </c>
      <c r="H259" s="5"/>
      <c r="I259" s="5"/>
      <c r="J259" s="5">
        <v>205</v>
      </c>
    </row>
    <row r="260" spans="1:10" ht="24" customHeight="1">
      <c r="A260" s="103"/>
      <c r="B260" s="105"/>
      <c r="C260" s="105"/>
      <c r="D260" s="70"/>
      <c r="E260" s="70"/>
      <c r="F260" s="21">
        <v>2018</v>
      </c>
      <c r="G260" s="6">
        <f>SUM(H260:J260)</f>
        <v>1083.7</v>
      </c>
      <c r="H260" s="6"/>
      <c r="I260" s="6"/>
      <c r="J260" s="6">
        <f>450+28+150+233.2+222.5</f>
        <v>1083.7</v>
      </c>
    </row>
    <row r="261" spans="1:10" ht="46.5" customHeight="1">
      <c r="A261" s="63" t="s">
        <v>284</v>
      </c>
      <c r="B261" s="62" t="s">
        <v>274</v>
      </c>
      <c r="C261" s="62" t="s">
        <v>13</v>
      </c>
      <c r="D261" s="19">
        <v>2019</v>
      </c>
      <c r="E261" s="19">
        <v>2019</v>
      </c>
      <c r="F261" s="25">
        <v>2019</v>
      </c>
      <c r="G261" s="11">
        <f>SUM(H261:J261)</f>
        <v>100</v>
      </c>
      <c r="H261" s="11"/>
      <c r="I261" s="11"/>
      <c r="J261" s="11">
        <v>100</v>
      </c>
    </row>
    <row r="262" spans="1:10" ht="12" customHeight="1">
      <c r="A262" s="101" t="s">
        <v>208</v>
      </c>
      <c r="B262" s="104" t="s">
        <v>264</v>
      </c>
      <c r="C262" s="104" t="s">
        <v>13</v>
      </c>
      <c r="D262" s="69">
        <v>2019</v>
      </c>
      <c r="E262" s="69">
        <v>2019</v>
      </c>
      <c r="F262" s="19">
        <v>2019</v>
      </c>
      <c r="G262" s="153">
        <f>SUM(H262:J262)</f>
        <v>100</v>
      </c>
      <c r="H262" s="153"/>
      <c r="I262" s="153"/>
      <c r="J262" s="153">
        <v>100</v>
      </c>
    </row>
    <row r="263" spans="1:10" ht="12" customHeight="1">
      <c r="A263" s="102"/>
      <c r="B263" s="110"/>
      <c r="C263" s="110"/>
      <c r="D263" s="106"/>
      <c r="E263" s="106"/>
      <c r="F263" s="20"/>
      <c r="G263" s="154"/>
      <c r="H263" s="154"/>
      <c r="I263" s="154"/>
      <c r="J263" s="154"/>
    </row>
    <row r="264" spans="1:10" ht="5.25" customHeight="1">
      <c r="A264" s="102"/>
      <c r="B264" s="110"/>
      <c r="C264" s="110"/>
      <c r="D264" s="106"/>
      <c r="E264" s="106"/>
      <c r="F264" s="20"/>
      <c r="G264" s="154"/>
      <c r="H264" s="154"/>
      <c r="I264" s="154"/>
      <c r="J264" s="154"/>
    </row>
    <row r="265" spans="1:10" ht="6" customHeight="1">
      <c r="A265" s="103"/>
      <c r="B265" s="105"/>
      <c r="C265" s="105"/>
      <c r="D265" s="70"/>
      <c r="E265" s="70"/>
      <c r="F265" s="68"/>
      <c r="G265" s="155"/>
      <c r="H265" s="155"/>
      <c r="I265" s="155"/>
      <c r="J265" s="155"/>
    </row>
    <row r="266" spans="1:10" ht="12" customHeight="1">
      <c r="A266" s="74" t="s">
        <v>209</v>
      </c>
      <c r="B266" s="75" t="s">
        <v>258</v>
      </c>
      <c r="C266" s="75" t="s">
        <v>13</v>
      </c>
      <c r="D266" s="97">
        <v>2019</v>
      </c>
      <c r="E266" s="97">
        <v>2019</v>
      </c>
      <c r="F266" s="20">
        <v>2019</v>
      </c>
      <c r="G266" s="9">
        <f>SUM(H266:J266)</f>
        <v>300</v>
      </c>
      <c r="H266" s="9"/>
      <c r="I266" s="9"/>
      <c r="J266" s="9">
        <v>300</v>
      </c>
    </row>
    <row r="267" spans="1:10" ht="12" customHeight="1">
      <c r="A267" s="74"/>
      <c r="B267" s="75"/>
      <c r="C267" s="75"/>
      <c r="D267" s="97"/>
      <c r="E267" s="97"/>
      <c r="F267" s="20"/>
      <c r="G267" s="9"/>
      <c r="H267" s="9"/>
      <c r="I267" s="9"/>
      <c r="J267" s="9"/>
    </row>
    <row r="268" spans="1:10" ht="12" customHeight="1">
      <c r="A268" s="74"/>
      <c r="B268" s="75"/>
      <c r="C268" s="75"/>
      <c r="D268" s="97"/>
      <c r="E268" s="97"/>
      <c r="F268" s="21"/>
      <c r="G268" s="6"/>
      <c r="H268" s="6"/>
      <c r="I268" s="6"/>
      <c r="J268" s="6"/>
    </row>
    <row r="269" spans="1:10" ht="11.25" customHeight="1">
      <c r="A269" s="74" t="s">
        <v>245</v>
      </c>
      <c r="B269" s="75" t="s">
        <v>263</v>
      </c>
      <c r="C269" s="75" t="s">
        <v>13</v>
      </c>
      <c r="D269" s="97">
        <v>2020</v>
      </c>
      <c r="E269" s="97">
        <v>2021</v>
      </c>
      <c r="F269" s="19">
        <v>2020</v>
      </c>
      <c r="G269" s="5">
        <f>SUM(H269:J269)</f>
        <v>100</v>
      </c>
      <c r="H269" s="5"/>
      <c r="I269" s="5"/>
      <c r="J269" s="5">
        <v>100</v>
      </c>
    </row>
    <row r="270" spans="1:10" ht="11.25" customHeight="1">
      <c r="A270" s="74"/>
      <c r="B270" s="75"/>
      <c r="C270" s="75"/>
      <c r="D270" s="97"/>
      <c r="E270" s="97"/>
      <c r="F270" s="20">
        <v>2021</v>
      </c>
      <c r="G270" s="9">
        <f>SUM(H270:J270)</f>
        <v>100</v>
      </c>
      <c r="H270" s="9"/>
      <c r="I270" s="9"/>
      <c r="J270" s="9">
        <v>100</v>
      </c>
    </row>
    <row r="271" spans="1:10" ht="11.25" customHeight="1">
      <c r="A271" s="74"/>
      <c r="B271" s="75"/>
      <c r="C271" s="75"/>
      <c r="D271" s="97"/>
      <c r="E271" s="97"/>
      <c r="F271" s="21"/>
      <c r="G271" s="6"/>
      <c r="H271" s="6"/>
      <c r="I271" s="6"/>
      <c r="J271" s="6"/>
    </row>
    <row r="272" spans="1:10" ht="11.25" customHeight="1">
      <c r="A272" s="74" t="s">
        <v>248</v>
      </c>
      <c r="B272" s="75" t="s">
        <v>161</v>
      </c>
      <c r="C272" s="75" t="s">
        <v>13</v>
      </c>
      <c r="D272" s="97">
        <v>2018</v>
      </c>
      <c r="E272" s="97">
        <v>2019</v>
      </c>
      <c r="F272" s="19">
        <v>2018</v>
      </c>
      <c r="G272" s="5">
        <f>SUM(H272:J272)</f>
        <v>49.1</v>
      </c>
      <c r="H272" s="5"/>
      <c r="I272" s="5"/>
      <c r="J272" s="5">
        <f>21.4+28-0.3</f>
        <v>49.1</v>
      </c>
    </row>
    <row r="273" spans="1:18" ht="11.25" customHeight="1">
      <c r="A273" s="74"/>
      <c r="B273" s="75"/>
      <c r="C273" s="75"/>
      <c r="D273" s="97"/>
      <c r="E273" s="70"/>
      <c r="F273" s="20">
        <v>2019</v>
      </c>
      <c r="G273" s="9">
        <f>SUM(H273:J273)</f>
        <v>0.7000000000000028</v>
      </c>
      <c r="H273" s="9"/>
      <c r="I273" s="9"/>
      <c r="J273" s="9">
        <f>50-49.3</f>
        <v>0.7000000000000028</v>
      </c>
      <c r="R273" s="1" t="s">
        <v>261</v>
      </c>
    </row>
    <row r="274" spans="1:10" ht="11.25" customHeight="1">
      <c r="A274" s="74"/>
      <c r="B274" s="75"/>
      <c r="C274" s="75"/>
      <c r="D274" s="97"/>
      <c r="E274" s="97"/>
      <c r="F274" s="21"/>
      <c r="G274" s="6"/>
      <c r="H274" s="6"/>
      <c r="I274" s="6"/>
      <c r="J274" s="6"/>
    </row>
    <row r="275" spans="1:13" ht="11.25" customHeight="1">
      <c r="A275" s="74" t="s">
        <v>252</v>
      </c>
      <c r="B275" s="75" t="s">
        <v>246</v>
      </c>
      <c r="C275" s="75" t="s">
        <v>13</v>
      </c>
      <c r="D275" s="97">
        <v>2018</v>
      </c>
      <c r="E275" s="70">
        <v>2021</v>
      </c>
      <c r="F275" s="19">
        <v>2018</v>
      </c>
      <c r="G275" s="5">
        <f aca="true" t="shared" si="8" ref="G275:G290">SUM(H275:J275)</f>
        <v>2299</v>
      </c>
      <c r="H275" s="5"/>
      <c r="I275" s="5"/>
      <c r="J275" s="5">
        <f>99+2100+100</f>
        <v>2299</v>
      </c>
      <c r="M275" s="1" t="s">
        <v>261</v>
      </c>
    </row>
    <row r="276" spans="1:10" ht="11.25" customHeight="1">
      <c r="A276" s="74"/>
      <c r="B276" s="75"/>
      <c r="C276" s="75"/>
      <c r="D276" s="97"/>
      <c r="E276" s="70"/>
      <c r="F276" s="20">
        <v>2019</v>
      </c>
      <c r="G276" s="9">
        <f t="shared" si="8"/>
        <v>1925</v>
      </c>
      <c r="H276" s="9"/>
      <c r="I276" s="9"/>
      <c r="J276" s="9">
        <f>100+1150+450+49.3+15.7+160</f>
        <v>1925</v>
      </c>
    </row>
    <row r="277" spans="1:10" ht="11.25" customHeight="1">
      <c r="A277" s="74"/>
      <c r="B277" s="75"/>
      <c r="C277" s="75"/>
      <c r="D277" s="97"/>
      <c r="E277" s="70"/>
      <c r="F277" s="20">
        <v>2020</v>
      </c>
      <c r="G277" s="9">
        <f t="shared" si="8"/>
        <v>100</v>
      </c>
      <c r="H277" s="9"/>
      <c r="I277" s="9"/>
      <c r="J277" s="9">
        <v>100</v>
      </c>
    </row>
    <row r="278" spans="1:10" ht="11.25" customHeight="1">
      <c r="A278" s="74"/>
      <c r="B278" s="75"/>
      <c r="C278" s="75"/>
      <c r="D278" s="97"/>
      <c r="E278" s="97"/>
      <c r="F278" s="21">
        <v>2021</v>
      </c>
      <c r="G278" s="6">
        <f t="shared" si="8"/>
        <v>100</v>
      </c>
      <c r="H278" s="6"/>
      <c r="I278" s="6"/>
      <c r="J278" s="6">
        <v>100</v>
      </c>
    </row>
    <row r="279" spans="1:14" ht="12.75" customHeight="1">
      <c r="A279" s="101" t="s">
        <v>257</v>
      </c>
      <c r="B279" s="71" t="s">
        <v>220</v>
      </c>
      <c r="C279" s="71" t="s">
        <v>13</v>
      </c>
      <c r="D279" s="69">
        <v>2018</v>
      </c>
      <c r="E279" s="148">
        <v>2019</v>
      </c>
      <c r="F279" s="19">
        <v>2018</v>
      </c>
      <c r="G279" s="5">
        <f t="shared" si="8"/>
        <v>504.09999999999997</v>
      </c>
      <c r="H279" s="5"/>
      <c r="I279" s="5"/>
      <c r="J279" s="5">
        <f>765-27.7-233.2</f>
        <v>504.09999999999997</v>
      </c>
      <c r="K279" s="33"/>
      <c r="L279" s="32"/>
      <c r="N279" s="30"/>
    </row>
    <row r="280" spans="1:14" ht="33" customHeight="1">
      <c r="A280" s="103"/>
      <c r="B280" s="73"/>
      <c r="C280" s="73"/>
      <c r="D280" s="70"/>
      <c r="E280" s="149"/>
      <c r="F280" s="20">
        <v>2019</v>
      </c>
      <c r="G280" s="6">
        <f t="shared" si="8"/>
        <v>585.8</v>
      </c>
      <c r="H280" s="6"/>
      <c r="I280" s="6"/>
      <c r="J280" s="6">
        <v>585.8</v>
      </c>
      <c r="K280" s="33"/>
      <c r="L280" s="32"/>
      <c r="N280" s="30"/>
    </row>
    <row r="281" spans="1:10" ht="11.25" customHeight="1">
      <c r="A281" s="74" t="s">
        <v>266</v>
      </c>
      <c r="B281" s="75" t="s">
        <v>56</v>
      </c>
      <c r="C281" s="75" t="s">
        <v>13</v>
      </c>
      <c r="D281" s="97">
        <v>2017</v>
      </c>
      <c r="E281" s="97">
        <v>2021</v>
      </c>
      <c r="F281" s="19">
        <v>2017</v>
      </c>
      <c r="G281" s="5">
        <f t="shared" si="8"/>
        <v>100</v>
      </c>
      <c r="H281" s="5"/>
      <c r="I281" s="5"/>
      <c r="J281" s="5">
        <v>100</v>
      </c>
    </row>
    <row r="282" spans="1:10" ht="11.25" customHeight="1">
      <c r="A282" s="74"/>
      <c r="B282" s="75"/>
      <c r="C282" s="75"/>
      <c r="D282" s="97"/>
      <c r="E282" s="97"/>
      <c r="F282" s="20">
        <v>2018</v>
      </c>
      <c r="G282" s="9">
        <f t="shared" si="8"/>
        <v>142.90000000000003</v>
      </c>
      <c r="H282" s="9"/>
      <c r="I282" s="9"/>
      <c r="J282" s="9">
        <f>120+253.3-7.9-222.5</f>
        <v>142.90000000000003</v>
      </c>
    </row>
    <row r="283" spans="1:10" ht="11.25" customHeight="1">
      <c r="A283" s="74"/>
      <c r="B283" s="75"/>
      <c r="C283" s="75"/>
      <c r="D283" s="97"/>
      <c r="E283" s="97"/>
      <c r="F283" s="20">
        <v>2019</v>
      </c>
      <c r="G283" s="9">
        <f t="shared" si="8"/>
        <v>150</v>
      </c>
      <c r="H283" s="9"/>
      <c r="I283" s="9"/>
      <c r="J283" s="9">
        <v>150</v>
      </c>
    </row>
    <row r="284" spans="1:10" ht="11.25" customHeight="1">
      <c r="A284" s="74"/>
      <c r="B284" s="75"/>
      <c r="C284" s="75"/>
      <c r="D284" s="97"/>
      <c r="E284" s="97"/>
      <c r="F284" s="20">
        <v>2020</v>
      </c>
      <c r="G284" s="9">
        <f t="shared" si="8"/>
        <v>100</v>
      </c>
      <c r="H284" s="9"/>
      <c r="I284" s="9"/>
      <c r="J284" s="9">
        <v>100</v>
      </c>
    </row>
    <row r="285" spans="1:10" ht="11.25" customHeight="1">
      <c r="A285" s="74"/>
      <c r="B285" s="75"/>
      <c r="C285" s="75"/>
      <c r="D285" s="97"/>
      <c r="E285" s="97"/>
      <c r="F285" s="21">
        <v>2021</v>
      </c>
      <c r="G285" s="6">
        <f t="shared" si="8"/>
        <v>100</v>
      </c>
      <c r="H285" s="6"/>
      <c r="I285" s="6"/>
      <c r="J285" s="6">
        <v>100</v>
      </c>
    </row>
    <row r="286" spans="1:10" ht="11.25" customHeight="1">
      <c r="A286" s="74" t="s">
        <v>268</v>
      </c>
      <c r="B286" s="75" t="s">
        <v>164</v>
      </c>
      <c r="C286" s="75" t="s">
        <v>13</v>
      </c>
      <c r="D286" s="97">
        <v>2018</v>
      </c>
      <c r="E286" s="97">
        <v>2021</v>
      </c>
      <c r="F286" s="19">
        <v>2018</v>
      </c>
      <c r="G286" s="5">
        <f t="shared" si="8"/>
        <v>28.30000000000001</v>
      </c>
      <c r="H286" s="5"/>
      <c r="I286" s="5"/>
      <c r="J286" s="5">
        <f>281.6-253.3</f>
        <v>28.30000000000001</v>
      </c>
    </row>
    <row r="287" spans="1:10" ht="11.25" customHeight="1">
      <c r="A287" s="74"/>
      <c r="B287" s="75"/>
      <c r="C287" s="75"/>
      <c r="D287" s="97"/>
      <c r="E287" s="97"/>
      <c r="F287" s="20">
        <v>2019</v>
      </c>
      <c r="G287" s="9">
        <f t="shared" si="8"/>
        <v>50</v>
      </c>
      <c r="H287" s="9"/>
      <c r="I287" s="9"/>
      <c r="J287" s="9">
        <f>50</f>
        <v>50</v>
      </c>
    </row>
    <row r="288" spans="1:10" ht="11.25" customHeight="1">
      <c r="A288" s="74"/>
      <c r="B288" s="75"/>
      <c r="C288" s="75"/>
      <c r="D288" s="97"/>
      <c r="E288" s="97"/>
      <c r="F288" s="20">
        <v>2020</v>
      </c>
      <c r="G288" s="9">
        <f t="shared" si="8"/>
        <v>50</v>
      </c>
      <c r="H288" s="9"/>
      <c r="I288" s="9"/>
      <c r="J288" s="9">
        <v>50</v>
      </c>
    </row>
    <row r="289" spans="1:10" ht="11.25" customHeight="1">
      <c r="A289" s="74"/>
      <c r="B289" s="75"/>
      <c r="C289" s="75"/>
      <c r="D289" s="97"/>
      <c r="E289" s="97"/>
      <c r="F289" s="20">
        <v>2021</v>
      </c>
      <c r="G289" s="6">
        <f t="shared" si="8"/>
        <v>50</v>
      </c>
      <c r="H289" s="6"/>
      <c r="I289" s="6"/>
      <c r="J289" s="6">
        <v>50</v>
      </c>
    </row>
    <row r="290" spans="1:10" ht="33.75" customHeight="1">
      <c r="A290" s="63" t="s">
        <v>267</v>
      </c>
      <c r="B290" s="62" t="s">
        <v>265</v>
      </c>
      <c r="C290" s="62" t="s">
        <v>13</v>
      </c>
      <c r="D290" s="19">
        <v>2019</v>
      </c>
      <c r="E290" s="19">
        <v>2019</v>
      </c>
      <c r="F290" s="25">
        <v>2019</v>
      </c>
      <c r="G290" s="9">
        <f t="shared" si="8"/>
        <v>100</v>
      </c>
      <c r="H290" s="9"/>
      <c r="I290" s="9"/>
      <c r="J290" s="9">
        <v>100</v>
      </c>
    </row>
    <row r="291" spans="1:10" ht="12" customHeight="1">
      <c r="A291" s="79" t="s">
        <v>241</v>
      </c>
      <c r="B291" s="80"/>
      <c r="C291" s="80"/>
      <c r="D291" s="80"/>
      <c r="E291" s="81"/>
      <c r="F291" s="16">
        <v>2017</v>
      </c>
      <c r="G291" s="2">
        <f>SUM(H291:J291)</f>
        <v>1057.8</v>
      </c>
      <c r="H291" s="2"/>
      <c r="I291" s="2">
        <f>SUM(I294+I295+I296+I297)</f>
        <v>530</v>
      </c>
      <c r="J291" s="2">
        <f>SUM(J294+J295+J296+J297)</f>
        <v>527.8</v>
      </c>
    </row>
    <row r="292" spans="1:10" ht="12" customHeight="1">
      <c r="A292" s="82"/>
      <c r="B292" s="83"/>
      <c r="C292" s="83"/>
      <c r="D292" s="83"/>
      <c r="E292" s="84"/>
      <c r="F292" s="17">
        <v>2018</v>
      </c>
      <c r="G292" s="3">
        <f>SUM(H292:J292)</f>
        <v>902.9</v>
      </c>
      <c r="H292" s="3"/>
      <c r="I292" s="3">
        <f>SUM(I298+I300+I301)</f>
        <v>421.4</v>
      </c>
      <c r="J292" s="3">
        <f>SUM(J298+J300+J301)</f>
        <v>481.5</v>
      </c>
    </row>
    <row r="293" spans="1:10" ht="12.75" customHeight="1">
      <c r="A293" s="85"/>
      <c r="B293" s="86"/>
      <c r="C293" s="86"/>
      <c r="D293" s="86"/>
      <c r="E293" s="87"/>
      <c r="F293" s="18"/>
      <c r="G293" s="4"/>
      <c r="H293" s="4"/>
      <c r="I293" s="4"/>
      <c r="J293" s="4"/>
    </row>
    <row r="294" spans="1:10" ht="33.75" customHeight="1">
      <c r="A294" s="23" t="s">
        <v>171</v>
      </c>
      <c r="B294" s="24" t="s">
        <v>20</v>
      </c>
      <c r="C294" s="24" t="s">
        <v>13</v>
      </c>
      <c r="D294" s="25">
        <v>2017</v>
      </c>
      <c r="E294" s="25">
        <v>2017</v>
      </c>
      <c r="F294" s="25">
        <v>2017</v>
      </c>
      <c r="G294" s="11">
        <f>SUM(H294:J294)</f>
        <v>597.8</v>
      </c>
      <c r="H294" s="11"/>
      <c r="I294" s="11">
        <v>250</v>
      </c>
      <c r="J294" s="11">
        <v>347.8</v>
      </c>
    </row>
    <row r="295" spans="1:10" ht="33" customHeight="1">
      <c r="A295" s="23" t="s">
        <v>172</v>
      </c>
      <c r="B295" s="24" t="s">
        <v>87</v>
      </c>
      <c r="C295" s="24" t="s">
        <v>13</v>
      </c>
      <c r="D295" s="25">
        <v>2017</v>
      </c>
      <c r="E295" s="25">
        <v>2017</v>
      </c>
      <c r="F295" s="25">
        <v>2017</v>
      </c>
      <c r="G295" s="11">
        <f>SUM(H295:J295)</f>
        <v>110</v>
      </c>
      <c r="H295" s="11"/>
      <c r="I295" s="11">
        <v>50</v>
      </c>
      <c r="J295" s="11">
        <v>60</v>
      </c>
    </row>
    <row r="296" spans="1:10" ht="33.75" customHeight="1">
      <c r="A296" s="23" t="s">
        <v>173</v>
      </c>
      <c r="B296" s="24" t="s">
        <v>51</v>
      </c>
      <c r="C296" s="24" t="s">
        <v>13</v>
      </c>
      <c r="D296" s="25">
        <v>2017</v>
      </c>
      <c r="E296" s="25">
        <v>2017</v>
      </c>
      <c r="F296" s="25">
        <v>2017</v>
      </c>
      <c r="G296" s="11">
        <f>SUM(H296:J296)</f>
        <v>200</v>
      </c>
      <c r="H296" s="11"/>
      <c r="I296" s="11">
        <v>130</v>
      </c>
      <c r="J296" s="11">
        <v>70</v>
      </c>
    </row>
    <row r="297" spans="1:10" ht="12" customHeight="1">
      <c r="A297" s="101" t="s">
        <v>174</v>
      </c>
      <c r="B297" s="71" t="s">
        <v>52</v>
      </c>
      <c r="C297" s="71" t="s">
        <v>13</v>
      </c>
      <c r="D297" s="69">
        <v>2017</v>
      </c>
      <c r="E297" s="69">
        <v>2018</v>
      </c>
      <c r="F297" s="19">
        <v>2017</v>
      </c>
      <c r="G297" s="5">
        <f>SUM(H297:J297)</f>
        <v>150</v>
      </c>
      <c r="H297" s="5"/>
      <c r="I297" s="5">
        <v>100</v>
      </c>
      <c r="J297" s="5">
        <v>50</v>
      </c>
    </row>
    <row r="298" spans="1:10" ht="12" customHeight="1">
      <c r="A298" s="102"/>
      <c r="B298" s="72"/>
      <c r="C298" s="72"/>
      <c r="D298" s="106"/>
      <c r="E298" s="106"/>
      <c r="F298" s="20">
        <v>2018</v>
      </c>
      <c r="G298" s="9">
        <f>SUM(H298:J298)</f>
        <v>253.3</v>
      </c>
      <c r="H298" s="9"/>
      <c r="I298" s="9">
        <v>200</v>
      </c>
      <c r="J298" s="9">
        <f>100+1.4-48.1</f>
        <v>53.300000000000004</v>
      </c>
    </row>
    <row r="299" spans="1:10" ht="9" customHeight="1">
      <c r="A299" s="103"/>
      <c r="B299" s="73"/>
      <c r="C299" s="73"/>
      <c r="D299" s="70"/>
      <c r="E299" s="70"/>
      <c r="F299" s="21"/>
      <c r="G299" s="6"/>
      <c r="H299" s="6"/>
      <c r="I299" s="6"/>
      <c r="J299" s="6"/>
    </row>
    <row r="300" spans="1:10" ht="34.5" customHeight="1">
      <c r="A300" s="23" t="s">
        <v>253</v>
      </c>
      <c r="B300" s="24" t="s">
        <v>54</v>
      </c>
      <c r="C300" s="24" t="s">
        <v>13</v>
      </c>
      <c r="D300" s="25">
        <v>2018</v>
      </c>
      <c r="E300" s="25">
        <v>2018</v>
      </c>
      <c r="F300" s="25">
        <v>2018</v>
      </c>
      <c r="G300" s="11">
        <f>SUM(H300:J300)</f>
        <v>191</v>
      </c>
      <c r="H300" s="11"/>
      <c r="I300" s="11">
        <v>121.4</v>
      </c>
      <c r="J300" s="11">
        <f>21.5+48.1</f>
        <v>69.6</v>
      </c>
    </row>
    <row r="301" spans="1:10" ht="33.75" customHeight="1">
      <c r="A301" s="23" t="s">
        <v>254</v>
      </c>
      <c r="B301" s="24" t="s">
        <v>53</v>
      </c>
      <c r="C301" s="24" t="s">
        <v>13</v>
      </c>
      <c r="D301" s="25">
        <v>2018</v>
      </c>
      <c r="E301" s="25">
        <v>2018</v>
      </c>
      <c r="F301" s="25">
        <v>2018</v>
      </c>
      <c r="G301" s="11">
        <f>SUM(H301:J301)</f>
        <v>458.6</v>
      </c>
      <c r="H301" s="11"/>
      <c r="I301" s="11">
        <v>100</v>
      </c>
      <c r="J301" s="11">
        <v>358.6</v>
      </c>
    </row>
    <row r="302" spans="1:10" ht="15">
      <c r="A302" s="79" t="s">
        <v>240</v>
      </c>
      <c r="B302" s="80"/>
      <c r="C302" s="80"/>
      <c r="D302" s="80"/>
      <c r="E302" s="81"/>
      <c r="F302" s="16">
        <v>2019</v>
      </c>
      <c r="G302" s="2">
        <f>SUM(H302:J302)</f>
        <v>2952.5</v>
      </c>
      <c r="H302" s="2"/>
      <c r="I302" s="2">
        <f>I305</f>
        <v>1402.5</v>
      </c>
      <c r="J302" s="2">
        <f>SUM(J305)</f>
        <v>1550</v>
      </c>
    </row>
    <row r="303" spans="1:10" ht="15">
      <c r="A303" s="82"/>
      <c r="B303" s="83"/>
      <c r="C303" s="83"/>
      <c r="D303" s="83"/>
      <c r="E303" s="84"/>
      <c r="F303" s="17"/>
      <c r="G303" s="3"/>
      <c r="H303" s="3"/>
      <c r="I303" s="3"/>
      <c r="J303" s="3"/>
    </row>
    <row r="304" spans="1:10" ht="15" customHeight="1">
      <c r="A304" s="85"/>
      <c r="B304" s="86"/>
      <c r="C304" s="86"/>
      <c r="D304" s="86"/>
      <c r="E304" s="87"/>
      <c r="F304" s="18"/>
      <c r="G304" s="4"/>
      <c r="H304" s="4"/>
      <c r="I304" s="4"/>
      <c r="J304" s="4"/>
    </row>
    <row r="305" spans="1:10" ht="12" customHeight="1">
      <c r="A305" s="101" t="s">
        <v>193</v>
      </c>
      <c r="B305" s="150" t="s">
        <v>217</v>
      </c>
      <c r="C305" s="71" t="s">
        <v>13</v>
      </c>
      <c r="D305" s="69">
        <v>2019</v>
      </c>
      <c r="E305" s="69">
        <v>2019</v>
      </c>
      <c r="F305" s="19">
        <v>2019</v>
      </c>
      <c r="G305" s="5">
        <f>SUM(H305:J305)</f>
        <v>2952.5</v>
      </c>
      <c r="H305" s="5"/>
      <c r="I305" s="5">
        <f>I308+I309+I312+I313</f>
        <v>1402.5</v>
      </c>
      <c r="J305" s="5">
        <f>SUM(J309+J308+J312+J313)</f>
        <v>1550</v>
      </c>
    </row>
    <row r="306" spans="1:10" ht="12" customHeight="1">
      <c r="A306" s="102"/>
      <c r="B306" s="151"/>
      <c r="C306" s="72"/>
      <c r="D306" s="106"/>
      <c r="E306" s="106"/>
      <c r="F306" s="20"/>
      <c r="G306" s="9"/>
      <c r="H306" s="9"/>
      <c r="I306" s="9"/>
      <c r="J306" s="9"/>
    </row>
    <row r="307" spans="1:10" ht="111.75" customHeight="1">
      <c r="A307" s="103"/>
      <c r="B307" s="152"/>
      <c r="C307" s="73"/>
      <c r="D307" s="70"/>
      <c r="E307" s="70"/>
      <c r="F307" s="21"/>
      <c r="G307" s="6"/>
      <c r="H307" s="6"/>
      <c r="I307" s="6"/>
      <c r="J307" s="6"/>
    </row>
    <row r="308" spans="1:10" ht="33" customHeight="1">
      <c r="A308" s="23" t="s">
        <v>194</v>
      </c>
      <c r="B308" s="24" t="s">
        <v>243</v>
      </c>
      <c r="C308" s="24" t="s">
        <v>13</v>
      </c>
      <c r="D308" s="25">
        <v>2019</v>
      </c>
      <c r="E308" s="25">
        <v>2019</v>
      </c>
      <c r="F308" s="25">
        <v>2019</v>
      </c>
      <c r="G308" s="11">
        <f>SUM(H308:J308)</f>
        <v>1602.5</v>
      </c>
      <c r="H308" s="11"/>
      <c r="I308" s="11">
        <v>802.5</v>
      </c>
      <c r="J308" s="11">
        <v>800</v>
      </c>
    </row>
    <row r="309" spans="1:10" ht="12" customHeight="1">
      <c r="A309" s="101" t="s">
        <v>214</v>
      </c>
      <c r="B309" s="71" t="s">
        <v>221</v>
      </c>
      <c r="C309" s="71" t="s">
        <v>13</v>
      </c>
      <c r="D309" s="69">
        <v>2019</v>
      </c>
      <c r="E309" s="69">
        <v>2019</v>
      </c>
      <c r="F309" s="19">
        <v>2019</v>
      </c>
      <c r="G309" s="5">
        <f>SUM(H309:J309)</f>
        <v>100.9</v>
      </c>
      <c r="H309" s="5"/>
      <c r="I309" s="5">
        <v>50</v>
      </c>
      <c r="J309" s="5">
        <v>50.9</v>
      </c>
    </row>
    <row r="310" spans="1:10" ht="12" customHeight="1">
      <c r="A310" s="102"/>
      <c r="B310" s="72"/>
      <c r="C310" s="72"/>
      <c r="D310" s="106"/>
      <c r="E310" s="106"/>
      <c r="F310" s="20"/>
      <c r="G310" s="9"/>
      <c r="H310" s="9"/>
      <c r="I310" s="9"/>
      <c r="J310" s="9"/>
    </row>
    <row r="311" spans="1:10" ht="12" customHeight="1">
      <c r="A311" s="103"/>
      <c r="B311" s="73"/>
      <c r="C311" s="73"/>
      <c r="D311" s="70"/>
      <c r="E311" s="70"/>
      <c r="F311" s="20"/>
      <c r="G311" s="9"/>
      <c r="H311" s="9"/>
      <c r="I311" s="9"/>
      <c r="J311" s="9"/>
    </row>
    <row r="312" spans="1:10" ht="33.75" customHeight="1">
      <c r="A312" s="23" t="s">
        <v>215</v>
      </c>
      <c r="B312" s="24" t="s">
        <v>250</v>
      </c>
      <c r="C312" s="24" t="s">
        <v>13</v>
      </c>
      <c r="D312" s="25">
        <v>2019</v>
      </c>
      <c r="E312" s="25">
        <v>2019</v>
      </c>
      <c r="F312" s="25">
        <v>2019</v>
      </c>
      <c r="G312" s="11">
        <f aca="true" t="shared" si="9" ref="G312:G319">SUM(H312:J312)</f>
        <v>701</v>
      </c>
      <c r="H312" s="11"/>
      <c r="I312" s="11">
        <v>300</v>
      </c>
      <c r="J312" s="11">
        <v>401</v>
      </c>
    </row>
    <row r="313" spans="1:10" ht="33" customHeight="1">
      <c r="A313" s="23" t="s">
        <v>216</v>
      </c>
      <c r="B313" s="24" t="s">
        <v>249</v>
      </c>
      <c r="C313" s="24" t="s">
        <v>13</v>
      </c>
      <c r="D313" s="25">
        <v>2019</v>
      </c>
      <c r="E313" s="25">
        <v>2019</v>
      </c>
      <c r="F313" s="25">
        <v>2019</v>
      </c>
      <c r="G313" s="11">
        <f t="shared" si="9"/>
        <v>548.1</v>
      </c>
      <c r="H313" s="11"/>
      <c r="I313" s="11">
        <v>250</v>
      </c>
      <c r="J313" s="11">
        <v>298.1</v>
      </c>
    </row>
    <row r="314" spans="1:10" ht="11.25" customHeight="1">
      <c r="A314" s="79" t="s">
        <v>277</v>
      </c>
      <c r="B314" s="80"/>
      <c r="C314" s="80"/>
      <c r="D314" s="80"/>
      <c r="E314" s="81"/>
      <c r="F314" s="16">
        <v>2019</v>
      </c>
      <c r="G314" s="2">
        <f t="shared" si="9"/>
        <v>300</v>
      </c>
      <c r="H314" s="2"/>
      <c r="I314" s="2">
        <f>I317</f>
        <v>210</v>
      </c>
      <c r="J314" s="2">
        <f>SUM(J317)</f>
        <v>90</v>
      </c>
    </row>
    <row r="315" spans="1:10" ht="11.25" customHeight="1">
      <c r="A315" s="82"/>
      <c r="B315" s="83"/>
      <c r="C315" s="83"/>
      <c r="D315" s="83"/>
      <c r="E315" s="84"/>
      <c r="F315" s="17">
        <v>2020</v>
      </c>
      <c r="G315" s="3">
        <f t="shared" si="9"/>
        <v>150</v>
      </c>
      <c r="H315" s="3"/>
      <c r="I315" s="3"/>
      <c r="J315" s="3">
        <f>SUM(J318)</f>
        <v>150</v>
      </c>
    </row>
    <row r="316" spans="1:10" ht="11.25" customHeight="1">
      <c r="A316" s="85"/>
      <c r="B316" s="86"/>
      <c r="C316" s="86"/>
      <c r="D316" s="86"/>
      <c r="E316" s="87"/>
      <c r="F316" s="18">
        <v>2021</v>
      </c>
      <c r="G316" s="4">
        <f t="shared" si="9"/>
        <v>150</v>
      </c>
      <c r="H316" s="4"/>
      <c r="I316" s="4"/>
      <c r="J316" s="4">
        <f>SUM(J319)</f>
        <v>150</v>
      </c>
    </row>
    <row r="317" spans="1:10" ht="12" customHeight="1">
      <c r="A317" s="74" t="s">
        <v>278</v>
      </c>
      <c r="B317" s="122" t="s">
        <v>192</v>
      </c>
      <c r="C317" s="75" t="s">
        <v>13</v>
      </c>
      <c r="D317" s="97">
        <v>2019</v>
      </c>
      <c r="E317" s="97">
        <v>2021</v>
      </c>
      <c r="F317" s="19">
        <v>2019</v>
      </c>
      <c r="G317" s="5">
        <f t="shared" si="9"/>
        <v>300</v>
      </c>
      <c r="H317" s="5"/>
      <c r="I317" s="5">
        <f>I322</f>
        <v>210</v>
      </c>
      <c r="J317" s="5">
        <f>SUM(J322)</f>
        <v>90</v>
      </c>
    </row>
    <row r="318" spans="1:12" ht="12" customHeight="1">
      <c r="A318" s="74"/>
      <c r="B318" s="122"/>
      <c r="C318" s="75"/>
      <c r="D318" s="97"/>
      <c r="E318" s="97"/>
      <c r="F318" s="20">
        <v>2020</v>
      </c>
      <c r="G318" s="9">
        <f t="shared" si="9"/>
        <v>150</v>
      </c>
      <c r="H318" s="9"/>
      <c r="I318" s="9"/>
      <c r="J318" s="9">
        <f>SUM(J323)</f>
        <v>150</v>
      </c>
      <c r="L318" s="30"/>
    </row>
    <row r="319" spans="1:10" ht="12" customHeight="1">
      <c r="A319" s="74"/>
      <c r="B319" s="122"/>
      <c r="C319" s="75"/>
      <c r="D319" s="97"/>
      <c r="E319" s="97"/>
      <c r="F319" s="35">
        <v>2021</v>
      </c>
      <c r="G319" s="36">
        <f t="shared" si="9"/>
        <v>150</v>
      </c>
      <c r="H319" s="36"/>
      <c r="I319" s="36"/>
      <c r="J319" s="36">
        <f>SUM(J324)</f>
        <v>150</v>
      </c>
    </row>
    <row r="320" spans="1:10" ht="12" customHeight="1">
      <c r="A320" s="74"/>
      <c r="B320" s="122"/>
      <c r="C320" s="75"/>
      <c r="D320" s="97"/>
      <c r="E320" s="97"/>
      <c r="F320" s="35"/>
      <c r="G320" s="36"/>
      <c r="H320" s="36"/>
      <c r="I320" s="36"/>
      <c r="J320" s="36"/>
    </row>
    <row r="321" spans="1:10" ht="33.75" customHeight="1">
      <c r="A321" s="74"/>
      <c r="B321" s="122"/>
      <c r="C321" s="75"/>
      <c r="D321" s="97"/>
      <c r="E321" s="97"/>
      <c r="F321" s="49"/>
      <c r="G321" s="50"/>
      <c r="H321" s="50"/>
      <c r="I321" s="50"/>
      <c r="J321" s="50"/>
    </row>
    <row r="322" spans="1:10" ht="12" customHeight="1">
      <c r="A322" s="74" t="s">
        <v>279</v>
      </c>
      <c r="B322" s="75" t="s">
        <v>210</v>
      </c>
      <c r="C322" s="75" t="s">
        <v>13</v>
      </c>
      <c r="D322" s="97">
        <v>2019</v>
      </c>
      <c r="E322" s="97">
        <v>2021</v>
      </c>
      <c r="F322" s="19">
        <v>2019</v>
      </c>
      <c r="G322" s="5">
        <f aca="true" t="shared" si="10" ref="G322:G393">SUM(H322:J322)</f>
        <v>300</v>
      </c>
      <c r="H322" s="5"/>
      <c r="I322" s="5">
        <f>I325</f>
        <v>210</v>
      </c>
      <c r="J322" s="5">
        <f>SUM(J325)</f>
        <v>90</v>
      </c>
    </row>
    <row r="323" spans="1:12" ht="12" customHeight="1">
      <c r="A323" s="74"/>
      <c r="B323" s="75"/>
      <c r="C323" s="75"/>
      <c r="D323" s="97"/>
      <c r="E323" s="97"/>
      <c r="F323" s="20">
        <v>2020</v>
      </c>
      <c r="G323" s="36">
        <f t="shared" si="10"/>
        <v>150</v>
      </c>
      <c r="H323" s="9"/>
      <c r="I323" s="9"/>
      <c r="J323" s="9">
        <f>SUM(J326)</f>
        <v>150</v>
      </c>
      <c r="L323" s="30"/>
    </row>
    <row r="324" spans="1:11" s="48" customFormat="1" ht="12" customHeight="1">
      <c r="A324" s="74"/>
      <c r="B324" s="75"/>
      <c r="C324" s="75"/>
      <c r="D324" s="97"/>
      <c r="E324" s="97"/>
      <c r="F324" s="49">
        <v>2021</v>
      </c>
      <c r="G324" s="50">
        <f t="shared" si="10"/>
        <v>150</v>
      </c>
      <c r="H324" s="50"/>
      <c r="I324" s="50"/>
      <c r="J324" s="50">
        <f>SUM(J327)</f>
        <v>150</v>
      </c>
      <c r="K324" s="47"/>
    </row>
    <row r="325" spans="1:11" s="48" customFormat="1" ht="12" customHeight="1">
      <c r="A325" s="74" t="s">
        <v>280</v>
      </c>
      <c r="B325" s="75" t="s">
        <v>169</v>
      </c>
      <c r="C325" s="75" t="s">
        <v>13</v>
      </c>
      <c r="D325" s="97">
        <v>2019</v>
      </c>
      <c r="E325" s="97">
        <v>2021</v>
      </c>
      <c r="F325" s="51">
        <v>2019</v>
      </c>
      <c r="G325" s="52">
        <f t="shared" si="10"/>
        <v>300</v>
      </c>
      <c r="H325" s="52"/>
      <c r="I325" s="52">
        <v>210</v>
      </c>
      <c r="J325" s="52">
        <v>90</v>
      </c>
      <c r="K325" s="47"/>
    </row>
    <row r="326" spans="1:12" ht="12" customHeight="1">
      <c r="A326" s="74"/>
      <c r="B326" s="75"/>
      <c r="C326" s="75"/>
      <c r="D326" s="97"/>
      <c r="E326" s="97"/>
      <c r="F326" s="35">
        <v>2020</v>
      </c>
      <c r="G326" s="36">
        <f t="shared" si="10"/>
        <v>150</v>
      </c>
      <c r="H326" s="36"/>
      <c r="I326" s="36"/>
      <c r="J326" s="36">
        <v>150</v>
      </c>
      <c r="L326" s="30"/>
    </row>
    <row r="327" spans="1:10" ht="12" customHeight="1">
      <c r="A327" s="74"/>
      <c r="B327" s="75"/>
      <c r="C327" s="75"/>
      <c r="D327" s="97"/>
      <c r="E327" s="97"/>
      <c r="F327" s="21">
        <v>2021</v>
      </c>
      <c r="G327" s="6">
        <f t="shared" si="10"/>
        <v>150</v>
      </c>
      <c r="H327" s="6"/>
      <c r="I327" s="6"/>
      <c r="J327" s="6">
        <v>150</v>
      </c>
    </row>
    <row r="328" spans="1:10" ht="11.25" customHeight="1">
      <c r="A328" s="79" t="s">
        <v>287</v>
      </c>
      <c r="B328" s="80"/>
      <c r="C328" s="80"/>
      <c r="D328" s="80"/>
      <c r="E328" s="81"/>
      <c r="F328" s="16">
        <v>2019</v>
      </c>
      <c r="G328" s="2">
        <f t="shared" si="10"/>
        <v>350</v>
      </c>
      <c r="H328" s="2"/>
      <c r="I328" s="2">
        <v>350</v>
      </c>
      <c r="J328" s="2"/>
    </row>
    <row r="329" spans="1:10" ht="11.25" customHeight="1">
      <c r="A329" s="82"/>
      <c r="B329" s="83"/>
      <c r="C329" s="83"/>
      <c r="D329" s="83"/>
      <c r="E329" s="84"/>
      <c r="F329" s="17"/>
      <c r="G329" s="3"/>
      <c r="H329" s="3"/>
      <c r="I329" s="3"/>
      <c r="J329" s="3"/>
    </row>
    <row r="330" spans="1:10" ht="11.25" customHeight="1">
      <c r="A330" s="85"/>
      <c r="B330" s="86"/>
      <c r="C330" s="86"/>
      <c r="D330" s="86"/>
      <c r="E330" s="87"/>
      <c r="F330" s="18"/>
      <c r="G330" s="4"/>
      <c r="H330" s="4"/>
      <c r="I330" s="4"/>
      <c r="J330" s="4"/>
    </row>
    <row r="331" spans="1:10" ht="12" customHeight="1">
      <c r="A331" s="74" t="s">
        <v>275</v>
      </c>
      <c r="B331" s="122" t="s">
        <v>276</v>
      </c>
      <c r="C331" s="75" t="s">
        <v>13</v>
      </c>
      <c r="D331" s="97">
        <v>2019</v>
      </c>
      <c r="E331" s="97">
        <v>2019</v>
      </c>
      <c r="F331" s="19">
        <v>2019</v>
      </c>
      <c r="G331" s="5">
        <f t="shared" si="10"/>
        <v>350</v>
      </c>
      <c r="H331" s="5"/>
      <c r="I331" s="5">
        <f>I336</f>
        <v>350</v>
      </c>
      <c r="J331" s="5"/>
    </row>
    <row r="332" spans="1:12" ht="12" customHeight="1">
      <c r="A332" s="74"/>
      <c r="B332" s="122"/>
      <c r="C332" s="75"/>
      <c r="D332" s="97"/>
      <c r="E332" s="97"/>
      <c r="F332" s="20"/>
      <c r="G332" s="9"/>
      <c r="H332" s="9"/>
      <c r="I332" s="9"/>
      <c r="J332" s="9"/>
      <c r="L332" s="30"/>
    </row>
    <row r="333" spans="1:10" ht="12" customHeight="1">
      <c r="A333" s="74"/>
      <c r="B333" s="122"/>
      <c r="C333" s="75"/>
      <c r="D333" s="97"/>
      <c r="E333" s="97"/>
      <c r="F333" s="35"/>
      <c r="G333" s="36"/>
      <c r="H333" s="36"/>
      <c r="I333" s="36"/>
      <c r="J333" s="36"/>
    </row>
    <row r="334" spans="1:10" ht="9.75" customHeight="1">
      <c r="A334" s="74"/>
      <c r="B334" s="122"/>
      <c r="C334" s="75"/>
      <c r="D334" s="97"/>
      <c r="E334" s="97"/>
      <c r="F334" s="35"/>
      <c r="G334" s="36"/>
      <c r="H334" s="36"/>
      <c r="I334" s="36"/>
      <c r="J334" s="36"/>
    </row>
    <row r="335" spans="1:10" ht="33.75" customHeight="1" hidden="1">
      <c r="A335" s="74"/>
      <c r="B335" s="122"/>
      <c r="C335" s="75"/>
      <c r="D335" s="97"/>
      <c r="E335" s="97"/>
      <c r="F335" s="49"/>
      <c r="G335" s="50"/>
      <c r="H335" s="50"/>
      <c r="I335" s="50"/>
      <c r="J335" s="50"/>
    </row>
    <row r="336" spans="1:10" ht="12" customHeight="1">
      <c r="A336" s="74" t="s">
        <v>275</v>
      </c>
      <c r="B336" s="75" t="s">
        <v>285</v>
      </c>
      <c r="C336" s="75" t="s">
        <v>13</v>
      </c>
      <c r="D336" s="97">
        <v>2019</v>
      </c>
      <c r="E336" s="97">
        <v>2019</v>
      </c>
      <c r="F336" s="19">
        <v>2019</v>
      </c>
      <c r="G336" s="5">
        <f>SUM(H336:J336)</f>
        <v>350</v>
      </c>
      <c r="H336" s="5"/>
      <c r="I336" s="5">
        <v>350</v>
      </c>
      <c r="J336" s="5"/>
    </row>
    <row r="337" spans="1:12" ht="12" customHeight="1">
      <c r="A337" s="74"/>
      <c r="B337" s="75"/>
      <c r="C337" s="75"/>
      <c r="D337" s="97"/>
      <c r="E337" s="97"/>
      <c r="F337" s="20"/>
      <c r="G337" s="36"/>
      <c r="H337" s="9"/>
      <c r="I337" s="9"/>
      <c r="J337" s="9"/>
      <c r="L337" s="30"/>
    </row>
    <row r="338" spans="1:11" s="48" customFormat="1" ht="12" customHeight="1">
      <c r="A338" s="74"/>
      <c r="B338" s="75"/>
      <c r="C338" s="75"/>
      <c r="D338" s="97"/>
      <c r="E338" s="97"/>
      <c r="F338" s="49"/>
      <c r="G338" s="50"/>
      <c r="H338" s="50"/>
      <c r="I338" s="50"/>
      <c r="J338" s="50"/>
      <c r="K338" s="47"/>
    </row>
    <row r="339" spans="1:10" ht="12" customHeight="1">
      <c r="A339" s="145"/>
      <c r="B339" s="76" t="s">
        <v>57</v>
      </c>
      <c r="C339" s="76"/>
      <c r="D339" s="76"/>
      <c r="E339" s="76"/>
      <c r="F339" s="16">
        <v>2017</v>
      </c>
      <c r="G339" s="2">
        <f t="shared" si="10"/>
        <v>19834.3</v>
      </c>
      <c r="H339" s="2"/>
      <c r="I339" s="2">
        <f aca="true" t="shared" si="11" ref="I339:J341">SUM(I21)</f>
        <v>530</v>
      </c>
      <c r="J339" s="2">
        <f t="shared" si="11"/>
        <v>19304.3</v>
      </c>
    </row>
    <row r="340" spans="1:10" ht="12" customHeight="1">
      <c r="A340" s="146"/>
      <c r="B340" s="77"/>
      <c r="C340" s="77"/>
      <c r="D340" s="77"/>
      <c r="E340" s="77"/>
      <c r="F340" s="17">
        <v>2018</v>
      </c>
      <c r="G340" s="3">
        <f t="shared" si="10"/>
        <v>28653.100000000006</v>
      </c>
      <c r="H340" s="3"/>
      <c r="I340" s="3">
        <f t="shared" si="11"/>
        <v>421.4</v>
      </c>
      <c r="J340" s="3">
        <f t="shared" si="11"/>
        <v>28231.700000000004</v>
      </c>
    </row>
    <row r="341" spans="1:10" ht="12" customHeight="1">
      <c r="A341" s="146"/>
      <c r="B341" s="77"/>
      <c r="C341" s="77"/>
      <c r="D341" s="77"/>
      <c r="E341" s="77"/>
      <c r="F341" s="17">
        <v>2019</v>
      </c>
      <c r="G341" s="3">
        <f t="shared" si="10"/>
        <v>30656.100000000002</v>
      </c>
      <c r="H341" s="3"/>
      <c r="I341" s="3">
        <f t="shared" si="11"/>
        <v>1962.5</v>
      </c>
      <c r="J341" s="3">
        <f t="shared" si="11"/>
        <v>28693.600000000002</v>
      </c>
    </row>
    <row r="342" spans="1:10" ht="12" customHeight="1">
      <c r="A342" s="146"/>
      <c r="B342" s="77"/>
      <c r="C342" s="77"/>
      <c r="D342" s="77"/>
      <c r="E342" s="77"/>
      <c r="F342" s="17">
        <v>2020</v>
      </c>
      <c r="G342" s="3">
        <f t="shared" si="10"/>
        <v>24563.4</v>
      </c>
      <c r="H342" s="3"/>
      <c r="I342" s="3"/>
      <c r="J342" s="3">
        <f>SUM(J24)</f>
        <v>24563.4</v>
      </c>
    </row>
    <row r="343" spans="1:10" ht="12" customHeight="1">
      <c r="A343" s="146"/>
      <c r="B343" s="77"/>
      <c r="C343" s="77"/>
      <c r="D343" s="77"/>
      <c r="E343" s="77"/>
      <c r="F343" s="17">
        <v>2021</v>
      </c>
      <c r="G343" s="3">
        <f t="shared" si="10"/>
        <v>25470.9</v>
      </c>
      <c r="H343" s="3"/>
      <c r="I343" s="3"/>
      <c r="J343" s="3">
        <f>SUM(J25)</f>
        <v>25470.9</v>
      </c>
    </row>
    <row r="344" spans="1:10" ht="12" customHeight="1">
      <c r="A344" s="147"/>
      <c r="B344" s="78"/>
      <c r="C344" s="78"/>
      <c r="D344" s="78"/>
      <c r="E344" s="78"/>
      <c r="F344" s="18" t="s">
        <v>179</v>
      </c>
      <c r="G344" s="4">
        <f t="shared" si="10"/>
        <v>129177.79999999999</v>
      </c>
      <c r="H344" s="4"/>
      <c r="I344" s="4">
        <f>SUM(I339:I342)</f>
        <v>2913.9</v>
      </c>
      <c r="J344" s="3">
        <f>SUM(J339:J343)</f>
        <v>126263.9</v>
      </c>
    </row>
    <row r="345" spans="1:14" ht="15">
      <c r="A345" s="98" t="s">
        <v>58</v>
      </c>
      <c r="B345" s="99"/>
      <c r="C345" s="99"/>
      <c r="D345" s="99"/>
      <c r="E345" s="99"/>
      <c r="F345" s="99"/>
      <c r="G345" s="99"/>
      <c r="H345" s="99"/>
      <c r="I345" s="99"/>
      <c r="J345" s="100"/>
      <c r="N345" s="1" t="s">
        <v>105</v>
      </c>
    </row>
    <row r="346" spans="1:10" ht="11.25" customHeight="1">
      <c r="A346" s="112" t="s">
        <v>94</v>
      </c>
      <c r="B346" s="113"/>
      <c r="C346" s="113"/>
      <c r="D346" s="113"/>
      <c r="E346" s="114"/>
      <c r="F346" s="16">
        <v>2018</v>
      </c>
      <c r="G346" s="34">
        <f t="shared" si="10"/>
        <v>1837.3000000000002</v>
      </c>
      <c r="H346" s="34"/>
      <c r="I346" s="34"/>
      <c r="J346" s="34">
        <f>SUM(J350)</f>
        <v>1837.3000000000002</v>
      </c>
    </row>
    <row r="347" spans="1:10" ht="11.25" customHeight="1">
      <c r="A347" s="115"/>
      <c r="B347" s="116"/>
      <c r="C347" s="116"/>
      <c r="D347" s="116"/>
      <c r="E347" s="117"/>
      <c r="F347" s="17">
        <v>2019</v>
      </c>
      <c r="G347" s="12">
        <f t="shared" si="10"/>
        <v>70</v>
      </c>
      <c r="H347" s="12"/>
      <c r="I347" s="12"/>
      <c r="J347" s="12">
        <f>SUM(J351)</f>
        <v>70</v>
      </c>
    </row>
    <row r="348" spans="1:10" ht="11.25" customHeight="1">
      <c r="A348" s="115"/>
      <c r="B348" s="116"/>
      <c r="C348" s="116"/>
      <c r="D348" s="116"/>
      <c r="E348" s="117"/>
      <c r="F348" s="17">
        <v>2020</v>
      </c>
      <c r="G348" s="3">
        <f t="shared" si="10"/>
        <v>190</v>
      </c>
      <c r="H348" s="3"/>
      <c r="I348" s="3"/>
      <c r="J348" s="3">
        <f>SUM(J352)</f>
        <v>190</v>
      </c>
    </row>
    <row r="349" spans="1:10" ht="11.25" customHeight="1">
      <c r="A349" s="118"/>
      <c r="B349" s="119"/>
      <c r="C349" s="119"/>
      <c r="D349" s="119"/>
      <c r="E349" s="120"/>
      <c r="F349" s="18">
        <v>2021</v>
      </c>
      <c r="G349" s="4">
        <f t="shared" si="10"/>
        <v>2190</v>
      </c>
      <c r="H349" s="4"/>
      <c r="I349" s="4"/>
      <c r="J349" s="4">
        <f>SUM(J353)</f>
        <v>2190</v>
      </c>
    </row>
    <row r="350" spans="1:10" ht="11.25" customHeight="1">
      <c r="A350" s="112" t="s">
        <v>97</v>
      </c>
      <c r="B350" s="113"/>
      <c r="C350" s="113"/>
      <c r="D350" s="113"/>
      <c r="E350" s="114"/>
      <c r="F350" s="16">
        <v>2018</v>
      </c>
      <c r="G350" s="34">
        <f t="shared" si="10"/>
        <v>1837.3000000000002</v>
      </c>
      <c r="H350" s="34"/>
      <c r="I350" s="34"/>
      <c r="J350" s="34">
        <f>J354+J359+J358+J363+J355</f>
        <v>1837.3000000000002</v>
      </c>
    </row>
    <row r="351" spans="1:10" ht="11.25" customHeight="1">
      <c r="A351" s="115"/>
      <c r="B351" s="116"/>
      <c r="C351" s="116"/>
      <c r="D351" s="116"/>
      <c r="E351" s="117"/>
      <c r="F351" s="17">
        <v>2019</v>
      </c>
      <c r="G351" s="12">
        <f t="shared" si="10"/>
        <v>70</v>
      </c>
      <c r="H351" s="12"/>
      <c r="I351" s="12"/>
      <c r="J351" s="12">
        <f>SUM(J360+J364)</f>
        <v>70</v>
      </c>
    </row>
    <row r="352" spans="1:10" ht="11.25" customHeight="1">
      <c r="A352" s="115"/>
      <c r="B352" s="116"/>
      <c r="C352" s="116"/>
      <c r="D352" s="116"/>
      <c r="E352" s="117"/>
      <c r="F352" s="17">
        <v>2020</v>
      </c>
      <c r="G352" s="3">
        <f t="shared" si="10"/>
        <v>190</v>
      </c>
      <c r="H352" s="3"/>
      <c r="I352" s="3"/>
      <c r="J352" s="3">
        <f>SUM(J356+J361+J365)</f>
        <v>190</v>
      </c>
    </row>
    <row r="353" spans="1:10" ht="11.25" customHeight="1">
      <c r="A353" s="118"/>
      <c r="B353" s="119"/>
      <c r="C353" s="119"/>
      <c r="D353" s="119"/>
      <c r="E353" s="120"/>
      <c r="F353" s="18">
        <v>2021</v>
      </c>
      <c r="G353" s="4">
        <f t="shared" si="10"/>
        <v>2190</v>
      </c>
      <c r="H353" s="4"/>
      <c r="I353" s="4"/>
      <c r="J353" s="4">
        <f>SUM(J357+J362+J366)</f>
        <v>2190</v>
      </c>
    </row>
    <row r="354" spans="1:16" ht="34.5" customHeight="1">
      <c r="A354" s="23" t="s">
        <v>89</v>
      </c>
      <c r="B354" s="14" t="s">
        <v>168</v>
      </c>
      <c r="C354" s="24" t="s">
        <v>13</v>
      </c>
      <c r="D354" s="25">
        <v>2018</v>
      </c>
      <c r="E354" s="25">
        <v>2018</v>
      </c>
      <c r="F354" s="25">
        <v>2018</v>
      </c>
      <c r="G354" s="44">
        <f t="shared" si="10"/>
        <v>1547.3000000000002</v>
      </c>
      <c r="H354" s="11"/>
      <c r="I354" s="11"/>
      <c r="J354" s="11">
        <f>1550+614.4-617.1</f>
        <v>1547.3000000000002</v>
      </c>
      <c r="P354" s="1" t="s">
        <v>105</v>
      </c>
    </row>
    <row r="355" spans="1:10" ht="34.5" customHeight="1">
      <c r="A355" s="23" t="s">
        <v>90</v>
      </c>
      <c r="B355" s="14" t="s">
        <v>199</v>
      </c>
      <c r="C355" s="24" t="s">
        <v>13</v>
      </c>
      <c r="D355" s="25">
        <v>2018</v>
      </c>
      <c r="E355" s="25">
        <v>2018</v>
      </c>
      <c r="F355" s="25">
        <v>2018</v>
      </c>
      <c r="G355" s="44">
        <f t="shared" si="10"/>
        <v>15</v>
      </c>
      <c r="H355" s="11"/>
      <c r="I355" s="11"/>
      <c r="J355" s="11">
        <f>100-85</f>
        <v>15</v>
      </c>
    </row>
    <row r="356" spans="1:12" ht="46.5" customHeight="1">
      <c r="A356" s="23" t="s">
        <v>91</v>
      </c>
      <c r="B356" s="14" t="s">
        <v>166</v>
      </c>
      <c r="C356" s="24" t="s">
        <v>13</v>
      </c>
      <c r="D356" s="25">
        <v>2020</v>
      </c>
      <c r="E356" s="25">
        <v>2020</v>
      </c>
      <c r="F356" s="25">
        <v>2020</v>
      </c>
      <c r="G356" s="11">
        <f t="shared" si="10"/>
        <v>150</v>
      </c>
      <c r="H356" s="11"/>
      <c r="I356" s="11"/>
      <c r="J356" s="11">
        <v>150</v>
      </c>
      <c r="L356" s="28"/>
    </row>
    <row r="357" spans="1:12" ht="36" customHeight="1">
      <c r="A357" s="23" t="s">
        <v>92</v>
      </c>
      <c r="B357" s="24" t="s">
        <v>167</v>
      </c>
      <c r="C357" s="24" t="s">
        <v>13</v>
      </c>
      <c r="D357" s="25">
        <v>2021</v>
      </c>
      <c r="E357" s="25">
        <v>2021</v>
      </c>
      <c r="F357" s="25">
        <v>2021</v>
      </c>
      <c r="G357" s="11">
        <f t="shared" si="10"/>
        <v>2150</v>
      </c>
      <c r="H357" s="11"/>
      <c r="I357" s="11"/>
      <c r="J357" s="11">
        <v>2150</v>
      </c>
      <c r="L357" s="28"/>
    </row>
    <row r="358" spans="1:12" ht="33.75" customHeight="1">
      <c r="A358" s="23" t="s">
        <v>93</v>
      </c>
      <c r="B358" s="14" t="s">
        <v>104</v>
      </c>
      <c r="C358" s="24" t="s">
        <v>13</v>
      </c>
      <c r="D358" s="45">
        <v>2018</v>
      </c>
      <c r="E358" s="45">
        <v>2018</v>
      </c>
      <c r="F358" s="45">
        <v>2018</v>
      </c>
      <c r="G358" s="46">
        <f t="shared" si="10"/>
        <v>235</v>
      </c>
      <c r="H358" s="46"/>
      <c r="I358" s="46"/>
      <c r="J358" s="44">
        <f>150+85</f>
        <v>235</v>
      </c>
      <c r="L358" s="28"/>
    </row>
    <row r="359" spans="1:10" ht="11.25" customHeight="1">
      <c r="A359" s="101" t="s">
        <v>106</v>
      </c>
      <c r="B359" s="104" t="s">
        <v>110</v>
      </c>
      <c r="C359" s="104" t="s">
        <v>255</v>
      </c>
      <c r="D359" s="69">
        <v>2018</v>
      </c>
      <c r="E359" s="69">
        <v>2021</v>
      </c>
      <c r="F359" s="19">
        <v>2018</v>
      </c>
      <c r="G359" s="5">
        <f t="shared" si="10"/>
        <v>20</v>
      </c>
      <c r="H359" s="5"/>
      <c r="I359" s="5"/>
      <c r="J359" s="5">
        <v>20</v>
      </c>
    </row>
    <row r="360" spans="1:10" ht="11.25" customHeight="1">
      <c r="A360" s="102"/>
      <c r="B360" s="110"/>
      <c r="C360" s="110"/>
      <c r="D360" s="106"/>
      <c r="E360" s="106"/>
      <c r="F360" s="20">
        <v>2019</v>
      </c>
      <c r="G360" s="9">
        <f t="shared" si="10"/>
        <v>20</v>
      </c>
      <c r="H360" s="9"/>
      <c r="I360" s="9"/>
      <c r="J360" s="9">
        <v>20</v>
      </c>
    </row>
    <row r="361" spans="1:10" ht="11.25" customHeight="1">
      <c r="A361" s="102"/>
      <c r="B361" s="110"/>
      <c r="C361" s="110"/>
      <c r="D361" s="106"/>
      <c r="E361" s="106"/>
      <c r="F361" s="20">
        <v>2020</v>
      </c>
      <c r="G361" s="9">
        <f t="shared" si="10"/>
        <v>20</v>
      </c>
      <c r="H361" s="9"/>
      <c r="I361" s="9"/>
      <c r="J361" s="9">
        <v>20</v>
      </c>
    </row>
    <row r="362" spans="1:10" ht="11.25" customHeight="1">
      <c r="A362" s="103"/>
      <c r="B362" s="105"/>
      <c r="C362" s="105"/>
      <c r="D362" s="70"/>
      <c r="E362" s="70"/>
      <c r="F362" s="21">
        <v>2021</v>
      </c>
      <c r="G362" s="6">
        <f t="shared" si="10"/>
        <v>20</v>
      </c>
      <c r="H362" s="6"/>
      <c r="I362" s="6"/>
      <c r="J362" s="6">
        <v>20</v>
      </c>
    </row>
    <row r="363" spans="1:10" ht="11.25" customHeight="1">
      <c r="A363" s="101" t="s">
        <v>111</v>
      </c>
      <c r="B363" s="104" t="s">
        <v>222</v>
      </c>
      <c r="C363" s="104" t="s">
        <v>13</v>
      </c>
      <c r="D363" s="69">
        <v>2018</v>
      </c>
      <c r="E363" s="69">
        <v>2021</v>
      </c>
      <c r="F363" s="19">
        <v>2018</v>
      </c>
      <c r="G363" s="5">
        <f t="shared" si="10"/>
        <v>20</v>
      </c>
      <c r="H363" s="5"/>
      <c r="I363" s="5"/>
      <c r="J363" s="5">
        <v>20</v>
      </c>
    </row>
    <row r="364" spans="1:10" ht="11.25" customHeight="1">
      <c r="A364" s="102"/>
      <c r="B364" s="110"/>
      <c r="C364" s="110"/>
      <c r="D364" s="106"/>
      <c r="E364" s="106"/>
      <c r="F364" s="20">
        <v>2019</v>
      </c>
      <c r="G364" s="9">
        <f t="shared" si="10"/>
        <v>50</v>
      </c>
      <c r="H364" s="9"/>
      <c r="I364" s="9"/>
      <c r="J364" s="9">
        <v>50</v>
      </c>
    </row>
    <row r="365" spans="1:10" ht="11.25" customHeight="1">
      <c r="A365" s="102"/>
      <c r="B365" s="110"/>
      <c r="C365" s="110"/>
      <c r="D365" s="106"/>
      <c r="E365" s="106"/>
      <c r="F365" s="20">
        <v>2020</v>
      </c>
      <c r="G365" s="9">
        <f t="shared" si="10"/>
        <v>20</v>
      </c>
      <c r="H365" s="9"/>
      <c r="I365" s="9"/>
      <c r="J365" s="9">
        <v>20</v>
      </c>
    </row>
    <row r="366" spans="1:10" ht="11.25" customHeight="1">
      <c r="A366" s="103" t="s">
        <v>112</v>
      </c>
      <c r="B366" s="105"/>
      <c r="C366" s="105"/>
      <c r="D366" s="70"/>
      <c r="E366" s="70"/>
      <c r="F366" s="21">
        <v>2021</v>
      </c>
      <c r="G366" s="6">
        <f t="shared" si="10"/>
        <v>20</v>
      </c>
      <c r="H366" s="6"/>
      <c r="I366" s="6"/>
      <c r="J366" s="6">
        <v>20</v>
      </c>
    </row>
    <row r="367" spans="1:10" ht="11.25" customHeight="1">
      <c r="A367" s="88" t="s">
        <v>95</v>
      </c>
      <c r="B367" s="89"/>
      <c r="C367" s="89"/>
      <c r="D367" s="89"/>
      <c r="E367" s="90"/>
      <c r="F367" s="16">
        <v>2018</v>
      </c>
      <c r="G367" s="34">
        <f t="shared" si="10"/>
        <v>2458.7999999999997</v>
      </c>
      <c r="H367" s="34"/>
      <c r="I367" s="34"/>
      <c r="J367" s="34">
        <f>SUM(J371)</f>
        <v>2458.7999999999997</v>
      </c>
    </row>
    <row r="368" spans="1:10" ht="11.25" customHeight="1">
      <c r="A368" s="91"/>
      <c r="B368" s="92"/>
      <c r="C368" s="92"/>
      <c r="D368" s="92"/>
      <c r="E368" s="93"/>
      <c r="F368" s="17">
        <v>2019</v>
      </c>
      <c r="G368" s="12">
        <f t="shared" si="10"/>
        <v>420</v>
      </c>
      <c r="H368" s="12"/>
      <c r="I368" s="12"/>
      <c r="J368" s="12">
        <f>SUM(J372)</f>
        <v>420</v>
      </c>
    </row>
    <row r="369" spans="1:10" ht="11.25" customHeight="1">
      <c r="A369" s="91"/>
      <c r="B369" s="92"/>
      <c r="C369" s="92"/>
      <c r="D369" s="92"/>
      <c r="E369" s="93"/>
      <c r="F369" s="17">
        <v>2020</v>
      </c>
      <c r="G369" s="3">
        <f t="shared" si="10"/>
        <v>540</v>
      </c>
      <c r="H369" s="3"/>
      <c r="I369" s="3"/>
      <c r="J369" s="3">
        <f>SUM(J373)</f>
        <v>540</v>
      </c>
    </row>
    <row r="370" spans="1:10" ht="11.25" customHeight="1">
      <c r="A370" s="94"/>
      <c r="B370" s="95"/>
      <c r="C370" s="95"/>
      <c r="D370" s="95"/>
      <c r="E370" s="96"/>
      <c r="F370" s="18">
        <v>2021</v>
      </c>
      <c r="G370" s="4">
        <f t="shared" si="10"/>
        <v>2140</v>
      </c>
      <c r="H370" s="4"/>
      <c r="I370" s="4"/>
      <c r="J370" s="3">
        <f>SUM(J374)</f>
        <v>2140</v>
      </c>
    </row>
    <row r="371" spans="1:10" ht="11.25" customHeight="1">
      <c r="A371" s="112" t="s">
        <v>96</v>
      </c>
      <c r="B371" s="113"/>
      <c r="C371" s="113"/>
      <c r="D371" s="113"/>
      <c r="E371" s="114"/>
      <c r="F371" s="16">
        <v>2018</v>
      </c>
      <c r="G371" s="34">
        <f t="shared" si="10"/>
        <v>2458.7999999999997</v>
      </c>
      <c r="H371" s="34"/>
      <c r="I371" s="34"/>
      <c r="J371" s="34">
        <f>SUM(J375+J377+J382+J388+J389)</f>
        <v>2458.7999999999997</v>
      </c>
    </row>
    <row r="372" spans="1:10" ht="11.25" customHeight="1">
      <c r="A372" s="115"/>
      <c r="B372" s="116"/>
      <c r="C372" s="116"/>
      <c r="D372" s="116"/>
      <c r="E372" s="117"/>
      <c r="F372" s="17">
        <v>2019</v>
      </c>
      <c r="G372" s="12">
        <f t="shared" si="10"/>
        <v>420</v>
      </c>
      <c r="H372" s="12"/>
      <c r="I372" s="12"/>
      <c r="J372" s="12">
        <f>SUM(J376+J383+J384+J386+J390)</f>
        <v>420</v>
      </c>
    </row>
    <row r="373" spans="1:10" ht="11.25" customHeight="1">
      <c r="A373" s="115"/>
      <c r="B373" s="116"/>
      <c r="C373" s="116"/>
      <c r="D373" s="116"/>
      <c r="E373" s="117"/>
      <c r="F373" s="17">
        <v>2020</v>
      </c>
      <c r="G373" s="3">
        <f t="shared" si="10"/>
        <v>540</v>
      </c>
      <c r="H373" s="3"/>
      <c r="I373" s="3"/>
      <c r="J373" s="3">
        <f>SUM(J379+J387+J391)</f>
        <v>540</v>
      </c>
    </row>
    <row r="374" spans="1:10" ht="11.25" customHeight="1">
      <c r="A374" s="118"/>
      <c r="B374" s="119"/>
      <c r="C374" s="119"/>
      <c r="D374" s="119"/>
      <c r="E374" s="120"/>
      <c r="F374" s="18">
        <v>2021</v>
      </c>
      <c r="G374" s="4">
        <f t="shared" si="10"/>
        <v>2140</v>
      </c>
      <c r="H374" s="4"/>
      <c r="I374" s="4"/>
      <c r="J374" s="4">
        <f>SUM(J381+J388+J392)</f>
        <v>2140</v>
      </c>
    </row>
    <row r="375" spans="1:10" ht="12" customHeight="1">
      <c r="A375" s="101">
        <v>1</v>
      </c>
      <c r="B375" s="104" t="s">
        <v>98</v>
      </c>
      <c r="C375" s="104" t="s">
        <v>13</v>
      </c>
      <c r="D375" s="69">
        <v>2018</v>
      </c>
      <c r="E375" s="69">
        <v>2018</v>
      </c>
      <c r="F375" s="19">
        <v>2018</v>
      </c>
      <c r="G375" s="5">
        <f t="shared" si="10"/>
        <v>944</v>
      </c>
      <c r="H375" s="5"/>
      <c r="I375" s="5"/>
      <c r="J375" s="5">
        <v>944</v>
      </c>
    </row>
    <row r="376" spans="1:10" ht="22.5" customHeight="1">
      <c r="A376" s="103"/>
      <c r="B376" s="105"/>
      <c r="C376" s="105"/>
      <c r="D376" s="70"/>
      <c r="E376" s="70">
        <v>2019</v>
      </c>
      <c r="F376" s="21"/>
      <c r="G376" s="6"/>
      <c r="H376" s="6"/>
      <c r="I376" s="6"/>
      <c r="J376" s="6"/>
    </row>
    <row r="377" spans="1:14" ht="15">
      <c r="A377" s="69">
        <v>2</v>
      </c>
      <c r="B377" s="71" t="s">
        <v>99</v>
      </c>
      <c r="C377" s="71" t="s">
        <v>13</v>
      </c>
      <c r="D377" s="69">
        <v>2018</v>
      </c>
      <c r="E377" s="69">
        <v>2018</v>
      </c>
      <c r="F377" s="19">
        <v>2018</v>
      </c>
      <c r="G377" s="5">
        <f t="shared" si="10"/>
        <v>1338.6</v>
      </c>
      <c r="H377" s="5"/>
      <c r="I377" s="5"/>
      <c r="J377" s="5">
        <v>1338.6</v>
      </c>
      <c r="K377" s="123"/>
      <c r="L377" s="124"/>
      <c r="N377" s="30"/>
    </row>
    <row r="378" spans="1:10" ht="18.75" customHeight="1">
      <c r="A378" s="70"/>
      <c r="B378" s="73"/>
      <c r="C378" s="73"/>
      <c r="D378" s="70"/>
      <c r="E378" s="70"/>
      <c r="F378" s="21"/>
      <c r="G378" s="6"/>
      <c r="H378" s="6"/>
      <c r="I378" s="6"/>
      <c r="J378" s="6"/>
    </row>
    <row r="379" spans="1:10" ht="12" customHeight="1">
      <c r="A379" s="101" t="s">
        <v>91</v>
      </c>
      <c r="B379" s="104" t="s">
        <v>191</v>
      </c>
      <c r="C379" s="104" t="s">
        <v>13</v>
      </c>
      <c r="D379" s="69">
        <v>2020</v>
      </c>
      <c r="E379" s="69">
        <v>2020</v>
      </c>
      <c r="F379" s="19">
        <v>2020</v>
      </c>
      <c r="G379" s="5">
        <f t="shared" si="10"/>
        <v>500</v>
      </c>
      <c r="H379" s="5"/>
      <c r="I379" s="5"/>
      <c r="J379" s="5">
        <v>500</v>
      </c>
    </row>
    <row r="380" spans="1:10" ht="22.5" customHeight="1">
      <c r="A380" s="103"/>
      <c r="B380" s="105"/>
      <c r="C380" s="105"/>
      <c r="D380" s="70"/>
      <c r="E380" s="70"/>
      <c r="F380" s="21"/>
      <c r="G380" s="6"/>
      <c r="H380" s="6"/>
      <c r="I380" s="6"/>
      <c r="J380" s="6"/>
    </row>
    <row r="381" spans="1:10" ht="34.5" customHeight="1">
      <c r="A381" s="25">
        <v>4</v>
      </c>
      <c r="B381" s="24" t="s">
        <v>238</v>
      </c>
      <c r="C381" s="14" t="s">
        <v>13</v>
      </c>
      <c r="D381" s="25">
        <v>2021</v>
      </c>
      <c r="E381" s="25">
        <v>2021</v>
      </c>
      <c r="F381" s="25">
        <v>2021</v>
      </c>
      <c r="G381" s="37">
        <f t="shared" si="10"/>
        <v>2100</v>
      </c>
      <c r="H381" s="11"/>
      <c r="I381" s="11"/>
      <c r="J381" s="11">
        <v>2100</v>
      </c>
    </row>
    <row r="382" spans="1:10" ht="33" customHeight="1">
      <c r="A382" s="25">
        <v>5</v>
      </c>
      <c r="B382" s="24" t="s">
        <v>159</v>
      </c>
      <c r="C382" s="14" t="s">
        <v>13</v>
      </c>
      <c r="D382" s="25">
        <v>2018</v>
      </c>
      <c r="E382" s="25">
        <v>2018</v>
      </c>
      <c r="F382" s="25">
        <v>2018</v>
      </c>
      <c r="G382" s="37">
        <f t="shared" si="10"/>
        <v>136.2</v>
      </c>
      <c r="H382" s="11"/>
      <c r="I382" s="11"/>
      <c r="J382" s="11">
        <v>136.2</v>
      </c>
    </row>
    <row r="383" spans="1:10" ht="33.75" customHeight="1">
      <c r="A383" s="25">
        <v>6</v>
      </c>
      <c r="B383" s="24" t="s">
        <v>176</v>
      </c>
      <c r="C383" s="14" t="s">
        <v>13</v>
      </c>
      <c r="D383" s="25">
        <v>2019</v>
      </c>
      <c r="E383" s="25">
        <v>2019</v>
      </c>
      <c r="F383" s="25">
        <v>2019</v>
      </c>
      <c r="G383" s="37">
        <f t="shared" si="10"/>
        <v>330</v>
      </c>
      <c r="H383" s="11"/>
      <c r="I383" s="11"/>
      <c r="J383" s="11">
        <v>330</v>
      </c>
    </row>
    <row r="384" spans="1:10" ht="33" customHeight="1">
      <c r="A384" s="25">
        <v>7</v>
      </c>
      <c r="B384" s="24" t="s">
        <v>218</v>
      </c>
      <c r="C384" s="14" t="s">
        <v>13</v>
      </c>
      <c r="D384" s="25">
        <v>2019</v>
      </c>
      <c r="E384" s="25">
        <v>2019</v>
      </c>
      <c r="F384" s="25">
        <v>2019</v>
      </c>
      <c r="G384" s="37">
        <f t="shared" si="10"/>
        <v>50</v>
      </c>
      <c r="H384" s="11"/>
      <c r="I384" s="11"/>
      <c r="J384" s="11">
        <f>500-450</f>
        <v>50</v>
      </c>
    </row>
    <row r="385" spans="1:10" ht="11.25" customHeight="1">
      <c r="A385" s="101" t="s">
        <v>112</v>
      </c>
      <c r="B385" s="104" t="s">
        <v>109</v>
      </c>
      <c r="C385" s="104" t="s">
        <v>13</v>
      </c>
      <c r="D385" s="69">
        <v>2018</v>
      </c>
      <c r="E385" s="69">
        <v>2021</v>
      </c>
      <c r="F385" s="19">
        <v>2018</v>
      </c>
      <c r="G385" s="5">
        <f t="shared" si="10"/>
        <v>20</v>
      </c>
      <c r="H385" s="5"/>
      <c r="I385" s="5"/>
      <c r="J385" s="5">
        <v>20</v>
      </c>
    </row>
    <row r="386" spans="1:10" ht="11.25" customHeight="1">
      <c r="A386" s="102"/>
      <c r="B386" s="110"/>
      <c r="C386" s="110"/>
      <c r="D386" s="106"/>
      <c r="E386" s="106"/>
      <c r="F386" s="20">
        <v>2019</v>
      </c>
      <c r="G386" s="9">
        <f t="shared" si="10"/>
        <v>20</v>
      </c>
      <c r="H386" s="9"/>
      <c r="I386" s="9"/>
      <c r="J386" s="9">
        <v>20</v>
      </c>
    </row>
    <row r="387" spans="1:10" ht="11.25" customHeight="1">
      <c r="A387" s="102"/>
      <c r="B387" s="110"/>
      <c r="C387" s="110"/>
      <c r="D387" s="106"/>
      <c r="E387" s="106"/>
      <c r="F387" s="20">
        <v>2020</v>
      </c>
      <c r="G387" s="9">
        <f t="shared" si="10"/>
        <v>20</v>
      </c>
      <c r="H387" s="9"/>
      <c r="I387" s="9"/>
      <c r="J387" s="9">
        <v>20</v>
      </c>
    </row>
    <row r="388" spans="1:10" ht="11.25" customHeight="1">
      <c r="A388" s="103">
        <v>5</v>
      </c>
      <c r="B388" s="105"/>
      <c r="C388" s="105"/>
      <c r="D388" s="70"/>
      <c r="E388" s="70">
        <v>2019</v>
      </c>
      <c r="F388" s="21">
        <v>2021</v>
      </c>
      <c r="G388" s="6">
        <f t="shared" si="10"/>
        <v>20</v>
      </c>
      <c r="H388" s="6"/>
      <c r="I388" s="6"/>
      <c r="J388" s="6">
        <v>20</v>
      </c>
    </row>
    <row r="389" spans="1:10" ht="11.25" customHeight="1">
      <c r="A389" s="101" t="s">
        <v>188</v>
      </c>
      <c r="B389" s="104" t="s">
        <v>223</v>
      </c>
      <c r="C389" s="104" t="s">
        <v>13</v>
      </c>
      <c r="D389" s="69">
        <v>2018</v>
      </c>
      <c r="E389" s="69">
        <v>2021</v>
      </c>
      <c r="F389" s="19">
        <v>2018</v>
      </c>
      <c r="G389" s="5">
        <f t="shared" si="10"/>
        <v>20</v>
      </c>
      <c r="H389" s="5"/>
      <c r="I389" s="5"/>
      <c r="J389" s="5">
        <v>20</v>
      </c>
    </row>
    <row r="390" spans="1:10" ht="11.25" customHeight="1">
      <c r="A390" s="102"/>
      <c r="B390" s="110"/>
      <c r="C390" s="110"/>
      <c r="D390" s="106"/>
      <c r="E390" s="106"/>
      <c r="F390" s="20">
        <v>2019</v>
      </c>
      <c r="G390" s="9">
        <f t="shared" si="10"/>
        <v>20</v>
      </c>
      <c r="H390" s="9"/>
      <c r="I390" s="9"/>
      <c r="J390" s="9">
        <v>20</v>
      </c>
    </row>
    <row r="391" spans="1:10" ht="11.25" customHeight="1">
      <c r="A391" s="102"/>
      <c r="B391" s="110"/>
      <c r="C391" s="110"/>
      <c r="D391" s="106"/>
      <c r="E391" s="106"/>
      <c r="F391" s="20">
        <v>2020</v>
      </c>
      <c r="G391" s="9">
        <f t="shared" si="10"/>
        <v>20</v>
      </c>
      <c r="H391" s="9"/>
      <c r="I391" s="9"/>
      <c r="J391" s="9">
        <v>20</v>
      </c>
    </row>
    <row r="392" spans="1:10" ht="11.25" customHeight="1">
      <c r="A392" s="103">
        <v>6</v>
      </c>
      <c r="B392" s="105"/>
      <c r="C392" s="105"/>
      <c r="D392" s="70"/>
      <c r="E392" s="70"/>
      <c r="F392" s="21">
        <v>2021</v>
      </c>
      <c r="G392" s="6">
        <f t="shared" si="10"/>
        <v>20</v>
      </c>
      <c r="H392" s="6"/>
      <c r="I392" s="6"/>
      <c r="J392" s="6">
        <v>20</v>
      </c>
    </row>
    <row r="393" spans="1:10" ht="11.25" customHeight="1">
      <c r="A393" s="88" t="s">
        <v>234</v>
      </c>
      <c r="B393" s="89"/>
      <c r="C393" s="89"/>
      <c r="D393" s="89"/>
      <c r="E393" s="90"/>
      <c r="F393" s="16">
        <v>2019</v>
      </c>
      <c r="G393" s="34">
        <f t="shared" si="10"/>
        <v>9100</v>
      </c>
      <c r="H393" s="34">
        <f>SUM(H397)</f>
        <v>1760</v>
      </c>
      <c r="I393" s="34">
        <f>SUM(I397)</f>
        <v>3240</v>
      </c>
      <c r="J393" s="34">
        <f>SUM(J397)</f>
        <v>4100</v>
      </c>
    </row>
    <row r="394" spans="1:10" ht="3" customHeight="1">
      <c r="A394" s="91"/>
      <c r="B394" s="92"/>
      <c r="C394" s="92"/>
      <c r="D394" s="92"/>
      <c r="E394" s="93"/>
      <c r="F394" s="17"/>
      <c r="G394" s="12"/>
      <c r="H394" s="12"/>
      <c r="I394" s="12"/>
      <c r="J394" s="12"/>
    </row>
    <row r="395" spans="1:10" ht="3.75" customHeight="1">
      <c r="A395" s="91"/>
      <c r="B395" s="92"/>
      <c r="C395" s="92"/>
      <c r="D395" s="92"/>
      <c r="E395" s="93"/>
      <c r="F395" s="17"/>
      <c r="G395" s="3"/>
      <c r="H395" s="3"/>
      <c r="I395" s="3"/>
      <c r="J395" s="3"/>
    </row>
    <row r="396" spans="1:10" ht="3" customHeight="1">
      <c r="A396" s="94"/>
      <c r="B396" s="95"/>
      <c r="C396" s="95"/>
      <c r="D396" s="95"/>
      <c r="E396" s="96"/>
      <c r="F396" s="18"/>
      <c r="G396" s="4"/>
      <c r="H396" s="3"/>
      <c r="I396" s="3"/>
      <c r="J396" s="3"/>
    </row>
    <row r="397" spans="1:10" ht="11.25" customHeight="1">
      <c r="A397" s="88" t="s">
        <v>259</v>
      </c>
      <c r="B397" s="89"/>
      <c r="C397" s="89"/>
      <c r="D397" s="89"/>
      <c r="E397" s="90"/>
      <c r="F397" s="16">
        <v>2019</v>
      </c>
      <c r="G397" s="34">
        <f>SUM(H397:J397)</f>
        <v>9100</v>
      </c>
      <c r="H397" s="34">
        <f>SUM(H401)</f>
        <v>1760</v>
      </c>
      <c r="I397" s="34">
        <f>SUM(I401)</f>
        <v>3240</v>
      </c>
      <c r="J397" s="34">
        <f>SUM(J401)</f>
        <v>4100</v>
      </c>
    </row>
    <row r="398" spans="1:10" ht="3" customHeight="1">
      <c r="A398" s="91"/>
      <c r="B398" s="92"/>
      <c r="C398" s="92"/>
      <c r="D398" s="92"/>
      <c r="E398" s="93"/>
      <c r="F398" s="17"/>
      <c r="G398" s="12"/>
      <c r="H398" s="12"/>
      <c r="I398" s="12"/>
      <c r="J398" s="12"/>
    </row>
    <row r="399" spans="1:10" ht="3" customHeight="1">
      <c r="A399" s="91"/>
      <c r="B399" s="92"/>
      <c r="C399" s="92"/>
      <c r="D399" s="92"/>
      <c r="E399" s="93"/>
      <c r="F399" s="17"/>
      <c r="G399" s="3"/>
      <c r="H399" s="3"/>
      <c r="I399" s="3"/>
      <c r="J399" s="3"/>
    </row>
    <row r="400" spans="1:10" ht="3" customHeight="1">
      <c r="A400" s="94"/>
      <c r="B400" s="95"/>
      <c r="C400" s="95"/>
      <c r="D400" s="95"/>
      <c r="E400" s="96"/>
      <c r="F400" s="18"/>
      <c r="G400" s="4"/>
      <c r="H400" s="4"/>
      <c r="I400" s="4"/>
      <c r="J400" s="3"/>
    </row>
    <row r="401" spans="1:16" ht="11.25" customHeight="1">
      <c r="A401" s="101" t="s">
        <v>89</v>
      </c>
      <c r="B401" s="107" t="s">
        <v>236</v>
      </c>
      <c r="C401" s="104" t="s">
        <v>13</v>
      </c>
      <c r="D401" s="69">
        <v>2019</v>
      </c>
      <c r="E401" s="69">
        <v>2019</v>
      </c>
      <c r="F401" s="19">
        <v>2019</v>
      </c>
      <c r="G401" s="5">
        <f>SUM(H401:J401)</f>
        <v>9100</v>
      </c>
      <c r="H401" s="5">
        <f>SUM(H405)</f>
        <v>1760</v>
      </c>
      <c r="I401" s="5">
        <f>SUM(I405)</f>
        <v>3240</v>
      </c>
      <c r="J401" s="5">
        <f>SUM(J405)</f>
        <v>4100</v>
      </c>
      <c r="P401" s="1" t="s">
        <v>105</v>
      </c>
    </row>
    <row r="402" spans="1:10" ht="11.25" customHeight="1">
      <c r="A402" s="102"/>
      <c r="B402" s="108"/>
      <c r="C402" s="110"/>
      <c r="D402" s="106"/>
      <c r="E402" s="106"/>
      <c r="F402" s="20"/>
      <c r="G402" s="9"/>
      <c r="H402" s="9"/>
      <c r="I402" s="9"/>
      <c r="J402" s="9"/>
    </row>
    <row r="403" spans="1:10" ht="11.25" customHeight="1">
      <c r="A403" s="102"/>
      <c r="B403" s="108"/>
      <c r="C403" s="110"/>
      <c r="D403" s="106"/>
      <c r="E403" s="106"/>
      <c r="F403" s="20"/>
      <c r="G403" s="9"/>
      <c r="H403" s="9"/>
      <c r="I403" s="9"/>
      <c r="J403" s="9"/>
    </row>
    <row r="404" spans="1:10" ht="68.25" customHeight="1">
      <c r="A404" s="103"/>
      <c r="B404" s="109"/>
      <c r="C404" s="105"/>
      <c r="D404" s="70"/>
      <c r="E404" s="70"/>
      <c r="F404" s="21"/>
      <c r="G404" s="6"/>
      <c r="H404" s="6"/>
      <c r="I404" s="6"/>
      <c r="J404" s="6"/>
    </row>
    <row r="405" spans="1:10" ht="35.25" customHeight="1">
      <c r="A405" s="23" t="s">
        <v>61</v>
      </c>
      <c r="B405" s="14" t="s">
        <v>229</v>
      </c>
      <c r="C405" s="24" t="s">
        <v>13</v>
      </c>
      <c r="D405" s="25">
        <v>2019</v>
      </c>
      <c r="E405" s="25">
        <v>2019</v>
      </c>
      <c r="F405" s="25">
        <v>2019</v>
      </c>
      <c r="G405" s="44">
        <f aca="true" t="shared" si="12" ref="G405:G410">SUM(H405:J405)</f>
        <v>9100</v>
      </c>
      <c r="H405" s="44">
        <v>1760</v>
      </c>
      <c r="I405" s="44">
        <v>3240</v>
      </c>
      <c r="J405" s="44">
        <v>4100</v>
      </c>
    </row>
    <row r="406" spans="1:10" ht="11.25" customHeight="1">
      <c r="A406" s="69"/>
      <c r="B406" s="76" t="s">
        <v>59</v>
      </c>
      <c r="C406" s="69"/>
      <c r="D406" s="69"/>
      <c r="E406" s="69"/>
      <c r="F406" s="16">
        <v>2018</v>
      </c>
      <c r="G406" s="2">
        <f t="shared" si="12"/>
        <v>4296.1</v>
      </c>
      <c r="H406" s="2"/>
      <c r="I406" s="2"/>
      <c r="J406" s="2">
        <f>SUM(J346+J367)</f>
        <v>4296.1</v>
      </c>
    </row>
    <row r="407" spans="1:10" ht="11.25" customHeight="1">
      <c r="A407" s="106"/>
      <c r="B407" s="77"/>
      <c r="C407" s="106"/>
      <c r="D407" s="106"/>
      <c r="E407" s="106"/>
      <c r="F407" s="17">
        <v>2019</v>
      </c>
      <c r="G407" s="3">
        <f t="shared" si="12"/>
        <v>9590</v>
      </c>
      <c r="H407" s="3">
        <f>SUM(H347+H368+H393)</f>
        <v>1760</v>
      </c>
      <c r="I407" s="3">
        <f>SUM(I347+I368+I393)</f>
        <v>3240</v>
      </c>
      <c r="J407" s="3">
        <f>SUM(J347+J368+J393)</f>
        <v>4590</v>
      </c>
    </row>
    <row r="408" spans="1:10" ht="11.25" customHeight="1">
      <c r="A408" s="106"/>
      <c r="B408" s="77"/>
      <c r="C408" s="106"/>
      <c r="D408" s="106"/>
      <c r="E408" s="106"/>
      <c r="F408" s="17">
        <v>2020</v>
      </c>
      <c r="G408" s="3">
        <f t="shared" si="12"/>
        <v>730</v>
      </c>
      <c r="H408" s="3"/>
      <c r="I408" s="3"/>
      <c r="J408" s="3">
        <f>SUM(J348+J369)</f>
        <v>730</v>
      </c>
    </row>
    <row r="409" spans="1:10" ht="11.25" customHeight="1">
      <c r="A409" s="106"/>
      <c r="B409" s="77"/>
      <c r="C409" s="106"/>
      <c r="D409" s="106"/>
      <c r="E409" s="106"/>
      <c r="F409" s="17">
        <v>2021</v>
      </c>
      <c r="G409" s="3">
        <f t="shared" si="12"/>
        <v>4330</v>
      </c>
      <c r="H409" s="3"/>
      <c r="I409" s="3"/>
      <c r="J409" s="3">
        <f>SUM(J349+J370)</f>
        <v>4330</v>
      </c>
    </row>
    <row r="410" spans="1:10" ht="11.25" customHeight="1">
      <c r="A410" s="70"/>
      <c r="B410" s="78"/>
      <c r="C410" s="70"/>
      <c r="D410" s="70"/>
      <c r="E410" s="70"/>
      <c r="F410" s="18" t="s">
        <v>187</v>
      </c>
      <c r="G410" s="4">
        <f t="shared" si="12"/>
        <v>18946.1</v>
      </c>
      <c r="H410" s="61">
        <f>SUM(H406:H409)</f>
        <v>1760</v>
      </c>
      <c r="I410" s="61">
        <f>SUM(I406:I409)</f>
        <v>3240</v>
      </c>
      <c r="J410" s="61">
        <f>SUM(J406:J409)</f>
        <v>13946.1</v>
      </c>
    </row>
    <row r="412" ht="15">
      <c r="B412" s="29"/>
    </row>
    <row r="413" ht="15">
      <c r="B413" s="29"/>
    </row>
  </sheetData>
  <sheetProtection/>
  <mergeCells count="403">
    <mergeCell ref="B336:B338"/>
    <mergeCell ref="C336:C338"/>
    <mergeCell ref="E305:E307"/>
    <mergeCell ref="D325:D327"/>
    <mergeCell ref="D331:D335"/>
    <mergeCell ref="E331:E335"/>
    <mergeCell ref="A336:A338"/>
    <mergeCell ref="E259:E260"/>
    <mergeCell ref="A259:A260"/>
    <mergeCell ref="D336:D338"/>
    <mergeCell ref="E336:E338"/>
    <mergeCell ref="A269:A271"/>
    <mergeCell ref="B269:B271"/>
    <mergeCell ref="C269:C271"/>
    <mergeCell ref="D269:D271"/>
    <mergeCell ref="E269:E271"/>
    <mergeCell ref="D279:D280"/>
    <mergeCell ref="B72:B73"/>
    <mergeCell ref="C104:C105"/>
    <mergeCell ref="E72:E73"/>
    <mergeCell ref="D181:D185"/>
    <mergeCell ref="C187:C191"/>
    <mergeCell ref="C126:C128"/>
    <mergeCell ref="D101:D103"/>
    <mergeCell ref="D104:D105"/>
    <mergeCell ref="E171:E175"/>
    <mergeCell ref="D166:D170"/>
    <mergeCell ref="B211:B213"/>
    <mergeCell ref="A96:A99"/>
    <mergeCell ref="B96:B99"/>
    <mergeCell ref="E214:E216"/>
    <mergeCell ref="D160:D164"/>
    <mergeCell ref="C208:C210"/>
    <mergeCell ref="D214:D216"/>
    <mergeCell ref="D205:D207"/>
    <mergeCell ref="E205:E207"/>
    <mergeCell ref="E181:E185"/>
    <mergeCell ref="D259:D260"/>
    <mergeCell ref="A104:A105"/>
    <mergeCell ref="C234:C236"/>
    <mergeCell ref="C221:C225"/>
    <mergeCell ref="D241:D245"/>
    <mergeCell ref="C217:C220"/>
    <mergeCell ref="B253:B255"/>
    <mergeCell ref="A205:A207"/>
    <mergeCell ref="A234:A236"/>
    <mergeCell ref="A272:A274"/>
    <mergeCell ref="A266:A268"/>
    <mergeCell ref="B266:B268"/>
    <mergeCell ref="B272:B274"/>
    <mergeCell ref="B256:B258"/>
    <mergeCell ref="A253:A255"/>
    <mergeCell ref="A256:A258"/>
    <mergeCell ref="A346:E349"/>
    <mergeCell ref="E385:E388"/>
    <mergeCell ref="E379:E380"/>
    <mergeCell ref="D375:D376"/>
    <mergeCell ref="E375:E376"/>
    <mergeCell ref="A176:A180"/>
    <mergeCell ref="E363:E366"/>
    <mergeCell ref="E322:E324"/>
    <mergeCell ref="B248:B252"/>
    <mergeCell ref="C253:C255"/>
    <mergeCell ref="A221:A225"/>
    <mergeCell ref="E309:E311"/>
    <mergeCell ref="A363:A366"/>
    <mergeCell ref="A359:A362"/>
    <mergeCell ref="A309:A311"/>
    <mergeCell ref="C305:C307"/>
    <mergeCell ref="B309:B311"/>
    <mergeCell ref="D317:D321"/>
    <mergeCell ref="C363:C366"/>
    <mergeCell ref="A314:E316"/>
    <mergeCell ref="A226:A228"/>
    <mergeCell ref="C226:C228"/>
    <mergeCell ref="C211:C213"/>
    <mergeCell ref="C256:C258"/>
    <mergeCell ref="B208:B210"/>
    <mergeCell ref="A208:A210"/>
    <mergeCell ref="A217:A220"/>
    <mergeCell ref="B234:B236"/>
    <mergeCell ref="B241:B245"/>
    <mergeCell ref="A237:A240"/>
    <mergeCell ref="D248:D252"/>
    <mergeCell ref="D253:D255"/>
    <mergeCell ref="D231:D233"/>
    <mergeCell ref="C205:C207"/>
    <mergeCell ref="A214:A216"/>
    <mergeCell ref="B237:B240"/>
    <mergeCell ref="C241:C245"/>
    <mergeCell ref="A248:A252"/>
    <mergeCell ref="C237:C240"/>
    <mergeCell ref="A231:A233"/>
    <mergeCell ref="E253:E255"/>
    <mergeCell ref="E234:E236"/>
    <mergeCell ref="E241:E245"/>
    <mergeCell ref="E221:E225"/>
    <mergeCell ref="E208:E210"/>
    <mergeCell ref="E237:E240"/>
    <mergeCell ref="E226:E228"/>
    <mergeCell ref="B275:B278"/>
    <mergeCell ref="D275:D278"/>
    <mergeCell ref="A211:A213"/>
    <mergeCell ref="C160:C164"/>
    <mergeCell ref="C231:C233"/>
    <mergeCell ref="E217:E220"/>
    <mergeCell ref="B217:B220"/>
    <mergeCell ref="D217:D220"/>
    <mergeCell ref="B231:B233"/>
    <mergeCell ref="E211:E213"/>
    <mergeCell ref="D208:D210"/>
    <mergeCell ref="D234:D236"/>
    <mergeCell ref="C248:C252"/>
    <mergeCell ref="B259:B260"/>
    <mergeCell ref="C259:C260"/>
    <mergeCell ref="D211:D213"/>
    <mergeCell ref="B221:B225"/>
    <mergeCell ref="D221:D225"/>
    <mergeCell ref="B226:B228"/>
    <mergeCell ref="D256:D258"/>
    <mergeCell ref="E266:E268"/>
    <mergeCell ref="C214:C216"/>
    <mergeCell ref="B214:B216"/>
    <mergeCell ref="E272:E274"/>
    <mergeCell ref="C275:C278"/>
    <mergeCell ref="E248:E252"/>
    <mergeCell ref="E256:E258"/>
    <mergeCell ref="C266:C268"/>
    <mergeCell ref="D266:D268"/>
    <mergeCell ref="E231:E233"/>
    <mergeCell ref="E406:E410"/>
    <mergeCell ref="E297:E299"/>
    <mergeCell ref="D305:D307"/>
    <mergeCell ref="E359:E362"/>
    <mergeCell ref="B297:B299"/>
    <mergeCell ref="B305:B307"/>
    <mergeCell ref="C375:C376"/>
    <mergeCell ref="C406:C410"/>
    <mergeCell ref="C297:C299"/>
    <mergeCell ref="A393:E396"/>
    <mergeCell ref="A302:E304"/>
    <mergeCell ref="D406:D410"/>
    <mergeCell ref="B339:B344"/>
    <mergeCell ref="A371:E374"/>
    <mergeCell ref="D363:D366"/>
    <mergeCell ref="A406:A410"/>
    <mergeCell ref="B406:B410"/>
    <mergeCell ref="C389:C392"/>
    <mergeCell ref="B389:B392"/>
    <mergeCell ref="C385:C388"/>
    <mergeCell ref="A297:A299"/>
    <mergeCell ref="B262:B265"/>
    <mergeCell ref="D286:D289"/>
    <mergeCell ref="D262:D265"/>
    <mergeCell ref="D297:D299"/>
    <mergeCell ref="E281:E285"/>
    <mergeCell ref="A281:A285"/>
    <mergeCell ref="E279:E280"/>
    <mergeCell ref="C262:C265"/>
    <mergeCell ref="A286:A289"/>
    <mergeCell ref="B281:B285"/>
    <mergeCell ref="E286:E289"/>
    <mergeCell ref="E262:E265"/>
    <mergeCell ref="C286:C289"/>
    <mergeCell ref="A279:A280"/>
    <mergeCell ref="A379:A380"/>
    <mergeCell ref="A339:A344"/>
    <mergeCell ref="B322:B324"/>
    <mergeCell ref="B331:B335"/>
    <mergeCell ref="C331:C335"/>
    <mergeCell ref="B385:B388"/>
    <mergeCell ref="D377:D378"/>
    <mergeCell ref="D385:D388"/>
    <mergeCell ref="A275:A278"/>
    <mergeCell ref="D281:D285"/>
    <mergeCell ref="A262:A265"/>
    <mergeCell ref="B279:B280"/>
    <mergeCell ref="C279:C280"/>
    <mergeCell ref="A291:E293"/>
    <mergeCell ref="E275:E278"/>
    <mergeCell ref="A1:J1"/>
    <mergeCell ref="A2:J2"/>
    <mergeCell ref="A3:J3"/>
    <mergeCell ref="A4:J4"/>
    <mergeCell ref="A8:J8"/>
    <mergeCell ref="B286:B289"/>
    <mergeCell ref="C272:C274"/>
    <mergeCell ref="D272:D274"/>
    <mergeCell ref="A171:A175"/>
    <mergeCell ref="A9:J9"/>
    <mergeCell ref="E152:E155"/>
    <mergeCell ref="D152:D155"/>
    <mergeCell ref="E104:E105"/>
    <mergeCell ref="E101:E103"/>
    <mergeCell ref="E106:E107"/>
    <mergeCell ref="A108:E112"/>
    <mergeCell ref="C106:C107"/>
    <mergeCell ref="B124:B125"/>
    <mergeCell ref="D106:D107"/>
    <mergeCell ref="A124:A125"/>
    <mergeCell ref="C96:C99"/>
    <mergeCell ref="A117:A118"/>
    <mergeCell ref="A80:A84"/>
    <mergeCell ref="E57:E60"/>
    <mergeCell ref="B106:B107"/>
    <mergeCell ref="B85:B89"/>
    <mergeCell ref="A61:A64"/>
    <mergeCell ref="B61:B64"/>
    <mergeCell ref="A166:A170"/>
    <mergeCell ref="A68:A69"/>
    <mergeCell ref="B152:B155"/>
    <mergeCell ref="B160:B164"/>
    <mergeCell ref="B166:B170"/>
    <mergeCell ref="A101:A103"/>
    <mergeCell ref="A156:A159"/>
    <mergeCell ref="B156:B159"/>
    <mergeCell ref="B142:B145"/>
    <mergeCell ref="A160:A164"/>
    <mergeCell ref="D156:D159"/>
    <mergeCell ref="C156:C159"/>
    <mergeCell ref="A142:A145"/>
    <mergeCell ref="C152:C155"/>
    <mergeCell ref="B187:B191"/>
    <mergeCell ref="C176:C180"/>
    <mergeCell ref="B176:B180"/>
    <mergeCell ref="A187:A191"/>
    <mergeCell ref="A152:A155"/>
    <mergeCell ref="C181:C185"/>
    <mergeCell ref="D72:D73"/>
    <mergeCell ref="A72:A73"/>
    <mergeCell ref="D96:D99"/>
    <mergeCell ref="C66:C67"/>
    <mergeCell ref="D70:D71"/>
    <mergeCell ref="D31:D35"/>
    <mergeCell ref="D94:D95"/>
    <mergeCell ref="A94:A95"/>
    <mergeCell ref="A36:A40"/>
    <mergeCell ref="B36:B40"/>
    <mergeCell ref="A51:A55"/>
    <mergeCell ref="B51:B55"/>
    <mergeCell ref="B41:B45"/>
    <mergeCell ref="A46:A50"/>
    <mergeCell ref="A41:A45"/>
    <mergeCell ref="D11:E11"/>
    <mergeCell ref="E46:E50"/>
    <mergeCell ref="C41:C45"/>
    <mergeCell ref="C31:C35"/>
    <mergeCell ref="D36:D40"/>
    <mergeCell ref="A26:E30"/>
    <mergeCell ref="A31:A35"/>
    <mergeCell ref="D14:D19"/>
    <mergeCell ref="F11:F12"/>
    <mergeCell ref="B14:B19"/>
    <mergeCell ref="C14:C19"/>
    <mergeCell ref="B31:B35"/>
    <mergeCell ref="A10:J10"/>
    <mergeCell ref="A11:A12"/>
    <mergeCell ref="A20:J20"/>
    <mergeCell ref="A21:E25"/>
    <mergeCell ref="B11:B12"/>
    <mergeCell ref="C11:C12"/>
    <mergeCell ref="G11:J11"/>
    <mergeCell ref="A14:A19"/>
    <mergeCell ref="E14:E19"/>
    <mergeCell ref="E31:E35"/>
    <mergeCell ref="C46:C50"/>
    <mergeCell ref="E36:E40"/>
    <mergeCell ref="B46:B50"/>
    <mergeCell ref="E51:E55"/>
    <mergeCell ref="D41:D45"/>
    <mergeCell ref="E41:E45"/>
    <mergeCell ref="D46:D50"/>
    <mergeCell ref="C36:C40"/>
    <mergeCell ref="D51:D55"/>
    <mergeCell ref="C51:C55"/>
    <mergeCell ref="B57:B60"/>
    <mergeCell ref="D68:D69"/>
    <mergeCell ref="B68:B69"/>
    <mergeCell ref="C68:C69"/>
    <mergeCell ref="C61:C64"/>
    <mergeCell ref="D61:D64"/>
    <mergeCell ref="D57:D60"/>
    <mergeCell ref="C57:C60"/>
    <mergeCell ref="E70:E71"/>
    <mergeCell ref="D85:D89"/>
    <mergeCell ref="A66:A67"/>
    <mergeCell ref="B80:B84"/>
    <mergeCell ref="D80:D84"/>
    <mergeCell ref="A70:A71"/>
    <mergeCell ref="E68:E69"/>
    <mergeCell ref="D66:D67"/>
    <mergeCell ref="C72:C73"/>
    <mergeCell ref="E80:E84"/>
    <mergeCell ref="E117:E118"/>
    <mergeCell ref="C117:C118"/>
    <mergeCell ref="A120:A123"/>
    <mergeCell ref="B70:B71"/>
    <mergeCell ref="D75:D79"/>
    <mergeCell ref="D117:D118"/>
    <mergeCell ref="E85:E89"/>
    <mergeCell ref="E96:E99"/>
    <mergeCell ref="A106:A107"/>
    <mergeCell ref="E75:E79"/>
    <mergeCell ref="E176:E180"/>
    <mergeCell ref="D120:D123"/>
    <mergeCell ref="E124:E125"/>
    <mergeCell ref="E126:E128"/>
    <mergeCell ref="E156:E159"/>
    <mergeCell ref="D124:D125"/>
    <mergeCell ref="E160:E164"/>
    <mergeCell ref="D142:D145"/>
    <mergeCell ref="E166:E170"/>
    <mergeCell ref="D176:D180"/>
    <mergeCell ref="K377:L377"/>
    <mergeCell ref="B377:B378"/>
    <mergeCell ref="D339:D344"/>
    <mergeCell ref="E339:E344"/>
    <mergeCell ref="A350:E353"/>
    <mergeCell ref="B363:B366"/>
    <mergeCell ref="B375:B376"/>
    <mergeCell ref="C359:C362"/>
    <mergeCell ref="D359:D362"/>
    <mergeCell ref="B359:B362"/>
    <mergeCell ref="D309:D311"/>
    <mergeCell ref="A305:A307"/>
    <mergeCell ref="E317:E321"/>
    <mergeCell ref="E325:E327"/>
    <mergeCell ref="E187:E191"/>
    <mergeCell ref="A192:E196"/>
    <mergeCell ref="C281:C285"/>
    <mergeCell ref="B317:B321"/>
    <mergeCell ref="D226:D228"/>
    <mergeCell ref="A322:A324"/>
    <mergeCell ref="B126:B128"/>
    <mergeCell ref="B120:B123"/>
    <mergeCell ref="C120:C123"/>
    <mergeCell ref="A57:A60"/>
    <mergeCell ref="C70:C71"/>
    <mergeCell ref="C85:C89"/>
    <mergeCell ref="A85:A89"/>
    <mergeCell ref="A75:A79"/>
    <mergeCell ref="C124:C125"/>
    <mergeCell ref="B104:B105"/>
    <mergeCell ref="E66:E67"/>
    <mergeCell ref="E61:E64"/>
    <mergeCell ref="B101:B103"/>
    <mergeCell ref="C101:C103"/>
    <mergeCell ref="B66:B67"/>
    <mergeCell ref="B75:B79"/>
    <mergeCell ref="C75:C79"/>
    <mergeCell ref="C94:C95"/>
    <mergeCell ref="C80:C84"/>
    <mergeCell ref="A90:E93"/>
    <mergeCell ref="B117:B118"/>
    <mergeCell ref="A129:E133"/>
    <mergeCell ref="E120:E123"/>
    <mergeCell ref="E94:E95"/>
    <mergeCell ref="B205:B207"/>
    <mergeCell ref="B94:B95"/>
    <mergeCell ref="E142:E145"/>
    <mergeCell ref="A146:E150"/>
    <mergeCell ref="D126:D128"/>
    <mergeCell ref="A126:A128"/>
    <mergeCell ref="C142:C145"/>
    <mergeCell ref="D171:D175"/>
    <mergeCell ref="D187:D191"/>
    <mergeCell ref="A241:A245"/>
    <mergeCell ref="D237:D240"/>
    <mergeCell ref="B171:B175"/>
    <mergeCell ref="A181:A185"/>
    <mergeCell ref="B181:B185"/>
    <mergeCell ref="C166:C170"/>
    <mergeCell ref="C171:C175"/>
    <mergeCell ref="C379:C380"/>
    <mergeCell ref="E389:E392"/>
    <mergeCell ref="A397:E400"/>
    <mergeCell ref="D389:D392"/>
    <mergeCell ref="E401:E404"/>
    <mergeCell ref="A389:A392"/>
    <mergeCell ref="A401:A404"/>
    <mergeCell ref="B401:B404"/>
    <mergeCell ref="C401:C404"/>
    <mergeCell ref="D401:D404"/>
    <mergeCell ref="D322:D324"/>
    <mergeCell ref="C325:C327"/>
    <mergeCell ref="C317:C321"/>
    <mergeCell ref="A345:J345"/>
    <mergeCell ref="A385:A388"/>
    <mergeCell ref="C377:C378"/>
    <mergeCell ref="D379:D380"/>
    <mergeCell ref="A375:A376"/>
    <mergeCell ref="A377:A378"/>
    <mergeCell ref="B379:B380"/>
    <mergeCell ref="E377:E378"/>
    <mergeCell ref="C309:C311"/>
    <mergeCell ref="A317:A321"/>
    <mergeCell ref="C322:C324"/>
    <mergeCell ref="C339:C344"/>
    <mergeCell ref="B325:B327"/>
    <mergeCell ref="A328:E330"/>
    <mergeCell ref="A331:A335"/>
    <mergeCell ref="A367:E370"/>
    <mergeCell ref="A325:A327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2019-08-09T13:20:02Z</cp:lastPrinted>
  <dcterms:created xsi:type="dcterms:W3CDTF">2017-12-06T14:18:07Z</dcterms:created>
  <dcterms:modified xsi:type="dcterms:W3CDTF">2019-08-09T13:20:03Z</dcterms:modified>
  <cp:category/>
  <cp:version/>
  <cp:contentType/>
  <cp:contentStatus/>
</cp:coreProperties>
</file>