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3272" windowHeight="9468" activeTab="0"/>
  </bookViews>
  <sheets>
    <sheet name="МУК Прим." sheetId="1" r:id="rId1"/>
  </sheets>
  <definedNames>
    <definedName name="_ftn1" localSheetId="0">'МУК Прим.'!$A$49</definedName>
    <definedName name="_ftn2" localSheetId="0">'МУК Прим.'!$A$50</definedName>
    <definedName name="_ftnref1" localSheetId="0">'МУК Прим.'!$D$15</definedName>
    <definedName name="_ftnref2" localSheetId="0">'МУК Прим.'!$G$14</definedName>
    <definedName name="_xlnm.Print_Area" localSheetId="0">'МУК Прим.'!$A$1:$G$51</definedName>
  </definedNames>
  <calcPr fullCalcOnLoad="1"/>
</workbook>
</file>

<file path=xl/sharedStrings.xml><?xml version="1.0" encoding="utf-8"?>
<sst xmlns="http://schemas.openxmlformats.org/spreadsheetml/2006/main" count="76" uniqueCount="50">
  <si>
    <t xml:space="preserve">Выборгского района Ленинградской области </t>
  </si>
  <si>
    <t>Наименование муниципальной услуги</t>
  </si>
  <si>
    <t xml:space="preserve">Нормативные затраты, непосредственно связанные с оказанием муниципальной услуги </t>
  </si>
  <si>
    <t>Нормативные затраты на общехозяйственные нужды</t>
  </si>
  <si>
    <t>услуги [1]</t>
  </si>
  <si>
    <t xml:space="preserve">Объем муниципальной  услуги </t>
  </si>
  <si>
    <t>Затраты на содержание имущества муниципального учреждения</t>
  </si>
  <si>
    <t>тыс. руб. за ед.</t>
  </si>
  <si>
    <t>ед.</t>
  </si>
  <si>
    <t>тыс. руб.</t>
  </si>
  <si>
    <t>тыс.руб.</t>
  </si>
  <si>
    <t xml:space="preserve">Итого первый год планового периода </t>
  </si>
  <si>
    <t xml:space="preserve">Итого второй год планового периода </t>
  </si>
  <si>
    <t>[1] Определяется путем суммирования нормативных затрат, непосредственно связанных с оказанием муниципальной услуги (графа 2) и затрат на общехозяйственные нужды (графа 3)</t>
  </si>
  <si>
    <t>[2] Определяется путем суммирования произведения итогового объема нормативных затрат на оказание муниципальной услуги (графа 4) на объем муниципальной услуги)(графа 5) с затратами на содержание имущества муниципального учреждения (графа 6)</t>
  </si>
  <si>
    <t xml:space="preserve">Итого нормативные затраты на оказание муниципальной </t>
  </si>
  <si>
    <t>Приложение №2</t>
  </si>
  <si>
    <r>
      <t>Услуга N 1</t>
    </r>
    <r>
      <rPr>
        <sz val="12"/>
        <rFont val="Times New Roman"/>
        <family val="1"/>
      </rPr>
      <t xml:space="preserve">   Услуга по организации и проведению культурно-массовых мероприятий (спектаклей, концертов и концертных программ, цирковых номеров и программ, иных культурно-массовых мероприятий), организации деятельности кружков, студий, секций, творческих коллективов, курсов, школ эстетического воспитания, танцев, изобразительного, декоративно-прикладного искусства </t>
    </r>
  </si>
  <si>
    <r>
      <t xml:space="preserve">Услуга N 2 </t>
    </r>
    <r>
      <rPr>
        <sz val="12"/>
        <rFont val="Times New Roman"/>
        <family val="1"/>
      </rPr>
      <t xml:space="preserve">  Услуга по осуществлению библиотечного, библиографического и информационного обслуживания пользователей библиотеки</t>
    </r>
  </si>
  <si>
    <r>
      <t>Услуга N 3</t>
    </r>
    <r>
      <rPr>
        <sz val="12"/>
        <rFont val="Times New Roman"/>
        <family val="1"/>
      </rPr>
      <t xml:space="preserve">   Услуга по созданию условий для развития местного традиционного народного художественного творчества</t>
    </r>
  </si>
  <si>
    <r>
      <t>Услуга N 4</t>
    </r>
    <r>
      <rPr>
        <sz val="12"/>
        <rFont val="Times New Roman"/>
        <family val="1"/>
      </rPr>
      <t xml:space="preserve"> Услуга по организации занятий физической культурой, доступными видами массового спорта</t>
    </r>
  </si>
  <si>
    <r>
      <t>Услуга N 5</t>
    </r>
    <r>
      <rPr>
        <sz val="12"/>
        <rFont val="Times New Roman"/>
        <family val="1"/>
      </rPr>
      <t xml:space="preserve">   Услуга по привлечению детей (в том числе из неблагополучных семей), подростков в кружки и секции разной направленности</t>
    </r>
  </si>
  <si>
    <t>220 мероприятий</t>
  </si>
  <si>
    <t>110 мероприятий</t>
  </si>
  <si>
    <t>36 мероприятий</t>
  </si>
  <si>
    <t>41 мероприятие</t>
  </si>
  <si>
    <t>29322 книговыдачи</t>
  </si>
  <si>
    <t>2012 год</t>
  </si>
  <si>
    <t>2013 год</t>
  </si>
  <si>
    <t>2014 год</t>
  </si>
  <si>
    <t>Сумма финансового обеспечения выполнения муниципального задания [2]</t>
  </si>
  <si>
    <t>29911 книговыдач</t>
  </si>
  <si>
    <t>43 мероприятия</t>
  </si>
  <si>
    <t>45 мероприятий</t>
  </si>
  <si>
    <t>125 мероприятий</t>
  </si>
  <si>
    <t>135 мероприятий</t>
  </si>
  <si>
    <t>проверка</t>
  </si>
  <si>
    <t xml:space="preserve"> «Приморское городское поселение» </t>
  </si>
  <si>
    <t>Расчет объема нормативных затрат на оказание муниципальных услуг</t>
  </si>
  <si>
    <t>и нормативных затрат на содержание имущества</t>
  </si>
  <si>
    <t xml:space="preserve">муниципального бюджетного учреждения культуры </t>
  </si>
  <si>
    <t>29610 книговыдач</t>
  </si>
  <si>
    <t>муниципального образования</t>
  </si>
  <si>
    <t>"Единый культурно-досуговый центр г. Приморск"</t>
  </si>
  <si>
    <t>2015 год</t>
  </si>
  <si>
    <t>к проекту постановления администрации</t>
  </si>
  <si>
    <t>на 2013 год и на плановый период 2014 и 2015 годов</t>
  </si>
  <si>
    <t xml:space="preserve">Итого очередной финансовый год </t>
  </si>
  <si>
    <t>Итого текущий финансовый год</t>
  </si>
  <si>
    <t>от 09 апреля 2013 г. №63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</si>
</sst>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46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left" indent="6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3" fillId="0" borderId="0" xfId="42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3" fillId="0" borderId="0" xfId="42" applyAlignment="1" applyProtection="1">
      <alignment horizontal="center"/>
      <protection/>
    </xf>
    <xf numFmtId="0" fontId="1" fillId="0" borderId="14" xfId="42" applyFont="1" applyBorder="1" applyAlignment="1" applyProtection="1">
      <alignment horizontal="center" vertical="center" wrapText="1"/>
      <protection/>
    </xf>
    <xf numFmtId="168" fontId="9" fillId="0" borderId="15" xfId="0" applyNumberFormat="1" applyFont="1" applyBorder="1" applyAlignment="1">
      <alignment horizontal="center" vertical="top" wrapText="1"/>
    </xf>
    <xf numFmtId="0" fontId="3" fillId="0" borderId="0" xfId="42" applyAlignment="1" applyProtection="1">
      <alignment horizontal="center" wrapText="1"/>
      <protection/>
    </xf>
    <xf numFmtId="0" fontId="10" fillId="0" borderId="0" xfId="0" applyFont="1" applyAlignment="1">
      <alignment/>
    </xf>
    <xf numFmtId="168" fontId="1" fillId="0" borderId="11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168" fontId="7" fillId="0" borderId="12" xfId="0" applyNumberFormat="1" applyFont="1" applyBorder="1" applyAlignment="1">
      <alignment horizontal="center" vertical="center" wrapText="1"/>
    </xf>
    <xf numFmtId="171" fontId="6" fillId="0" borderId="11" xfId="0" applyNumberFormat="1" applyFont="1" applyBorder="1" applyAlignment="1">
      <alignment horizontal="center" vertical="center" wrapText="1"/>
    </xf>
    <xf numFmtId="173" fontId="6" fillId="0" borderId="16" xfId="0" applyNumberFormat="1" applyFont="1" applyBorder="1" applyAlignment="1">
      <alignment horizontal="center" vertical="center" wrapText="1"/>
    </xf>
    <xf numFmtId="173" fontId="6" fillId="0" borderId="11" xfId="0" applyNumberFormat="1" applyFont="1" applyBorder="1" applyAlignment="1">
      <alignment horizontal="center" vertical="center" wrapText="1"/>
    </xf>
    <xf numFmtId="172" fontId="6" fillId="0" borderId="11" xfId="0" applyNumberFormat="1" applyFont="1" applyBorder="1" applyAlignment="1">
      <alignment horizontal="center" vertical="center" wrapText="1"/>
    </xf>
    <xf numFmtId="174" fontId="6" fillId="0" borderId="11" xfId="0" applyNumberFormat="1" applyFont="1" applyBorder="1" applyAlignment="1">
      <alignment horizontal="center" vertical="center" wrapText="1"/>
    </xf>
    <xf numFmtId="173" fontId="1" fillId="0" borderId="11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 wrapText="1"/>
    </xf>
    <xf numFmtId="171" fontId="1" fillId="0" borderId="11" xfId="0" applyNumberFormat="1" applyFont="1" applyBorder="1" applyAlignment="1">
      <alignment horizontal="center" vertical="center" wrapText="1"/>
    </xf>
    <xf numFmtId="173" fontId="1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8" fillId="32" borderId="20" xfId="0" applyFont="1" applyFill="1" applyBorder="1" applyAlignment="1">
      <alignment horizontal="center" vertical="top" wrapText="1"/>
    </xf>
    <xf numFmtId="0" fontId="8" fillId="32" borderId="21" xfId="0" applyFont="1" applyFill="1" applyBorder="1" applyAlignment="1">
      <alignment horizontal="center" vertical="top" wrapText="1"/>
    </xf>
    <xf numFmtId="0" fontId="8" fillId="32" borderId="22" xfId="0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32" borderId="28" xfId="0" applyFont="1" applyFill="1" applyBorder="1" applyAlignment="1">
      <alignment horizontal="center" vertical="top" wrapText="1"/>
    </xf>
    <xf numFmtId="0" fontId="8" fillId="32" borderId="29" xfId="0" applyFont="1" applyFill="1" applyBorder="1" applyAlignment="1">
      <alignment horizontal="center" vertical="top" wrapText="1"/>
    </xf>
    <xf numFmtId="0" fontId="8" fillId="32" borderId="30" xfId="0" applyFont="1" applyFill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zoomScaleSheetLayoutView="100" zoomScalePageLayoutView="0" workbookViewId="0" topLeftCell="A1">
      <selection activeCell="A11" sqref="A11:G11"/>
    </sheetView>
  </sheetViews>
  <sheetFormatPr defaultColWidth="9.00390625" defaultRowHeight="12.75"/>
  <cols>
    <col min="1" max="1" width="71.00390625" style="0" customWidth="1"/>
    <col min="2" max="2" width="21.00390625" style="0" customWidth="1"/>
    <col min="3" max="3" width="22.375" style="0" customWidth="1"/>
    <col min="4" max="4" width="21.50390625" style="0" customWidth="1"/>
    <col min="5" max="5" width="26.50390625" style="0" customWidth="1"/>
    <col min="6" max="6" width="21.625" style="0" customWidth="1"/>
    <col min="7" max="7" width="25.875" style="0" customWidth="1"/>
    <col min="9" max="9" width="12.875" style="0" customWidth="1"/>
  </cols>
  <sheetData>
    <row r="1" spans="1:7" ht="18">
      <c r="A1" s="37" t="s">
        <v>16</v>
      </c>
      <c r="B1" s="37"/>
      <c r="C1" s="37"/>
      <c r="D1" s="37"/>
      <c r="E1" s="37"/>
      <c r="F1" s="37"/>
      <c r="G1" s="37"/>
    </row>
    <row r="2" spans="1:7" ht="18">
      <c r="A2" s="37" t="s">
        <v>45</v>
      </c>
      <c r="B2" s="37"/>
      <c r="C2" s="37"/>
      <c r="D2" s="37"/>
      <c r="E2" s="37"/>
      <c r="F2" s="37"/>
      <c r="G2" s="37"/>
    </row>
    <row r="3" spans="1:7" ht="18">
      <c r="A3" s="37" t="s">
        <v>42</v>
      </c>
      <c r="B3" s="37"/>
      <c r="C3" s="37"/>
      <c r="D3" s="37"/>
      <c r="E3" s="37"/>
      <c r="F3" s="37"/>
      <c r="G3" s="37"/>
    </row>
    <row r="4" spans="1:7" ht="18">
      <c r="A4" s="37" t="s">
        <v>37</v>
      </c>
      <c r="B4" s="37"/>
      <c r="C4" s="37"/>
      <c r="D4" s="37"/>
      <c r="E4" s="37"/>
      <c r="F4" s="37"/>
      <c r="G4" s="37"/>
    </row>
    <row r="5" spans="1:7" ht="18">
      <c r="A5" s="37" t="s">
        <v>0</v>
      </c>
      <c r="B5" s="37"/>
      <c r="C5" s="37"/>
      <c r="D5" s="37"/>
      <c r="E5" s="37"/>
      <c r="F5" s="37"/>
      <c r="G5" s="37"/>
    </row>
    <row r="6" spans="1:7" ht="18">
      <c r="A6" s="37" t="s">
        <v>49</v>
      </c>
      <c r="B6" s="37"/>
      <c r="C6" s="37"/>
      <c r="D6" s="37"/>
      <c r="E6" s="37"/>
      <c r="F6" s="37"/>
      <c r="G6" s="37"/>
    </row>
    <row r="7" ht="18">
      <c r="A7" s="1"/>
    </row>
    <row r="8" spans="1:7" ht="18">
      <c r="A8" s="38" t="s">
        <v>38</v>
      </c>
      <c r="B8" s="38"/>
      <c r="C8" s="38"/>
      <c r="D8" s="38"/>
      <c r="E8" s="38"/>
      <c r="F8" s="38"/>
      <c r="G8" s="38"/>
    </row>
    <row r="9" spans="1:7" ht="18">
      <c r="A9" s="38" t="s">
        <v>39</v>
      </c>
      <c r="B9" s="38"/>
      <c r="C9" s="38"/>
      <c r="D9" s="38"/>
      <c r="E9" s="38"/>
      <c r="F9" s="38"/>
      <c r="G9" s="38"/>
    </row>
    <row r="10" spans="1:7" ht="18">
      <c r="A10" s="38" t="s">
        <v>40</v>
      </c>
      <c r="B10" s="38"/>
      <c r="C10" s="38"/>
      <c r="D10" s="38"/>
      <c r="E10" s="38"/>
      <c r="F10" s="38"/>
      <c r="G10" s="38"/>
    </row>
    <row r="11" spans="1:7" ht="18">
      <c r="A11" s="38" t="s">
        <v>43</v>
      </c>
      <c r="B11" s="38"/>
      <c r="C11" s="38"/>
      <c r="D11" s="38"/>
      <c r="E11" s="38"/>
      <c r="F11" s="38"/>
      <c r="G11" s="38"/>
    </row>
    <row r="12" spans="1:7" ht="18">
      <c r="A12" s="38" t="s">
        <v>46</v>
      </c>
      <c r="B12" s="38"/>
      <c r="C12" s="38"/>
      <c r="D12" s="38"/>
      <c r="E12" s="38"/>
      <c r="F12" s="38"/>
      <c r="G12" s="38"/>
    </row>
    <row r="13" ht="18">
      <c r="A13" s="3"/>
    </row>
    <row r="14" spans="1:7" ht="46.5">
      <c r="A14" s="47" t="s">
        <v>1</v>
      </c>
      <c r="B14" s="47" t="s">
        <v>2</v>
      </c>
      <c r="C14" s="47" t="s">
        <v>3</v>
      </c>
      <c r="D14" s="5" t="s">
        <v>15</v>
      </c>
      <c r="E14" s="47" t="s">
        <v>5</v>
      </c>
      <c r="F14" s="47" t="s">
        <v>6</v>
      </c>
      <c r="G14" s="45" t="s">
        <v>30</v>
      </c>
    </row>
    <row r="15" spans="1:7" ht="67.5" customHeight="1">
      <c r="A15" s="48"/>
      <c r="B15" s="48"/>
      <c r="C15" s="49"/>
      <c r="D15" s="10" t="s">
        <v>4</v>
      </c>
      <c r="E15" s="48"/>
      <c r="F15" s="48"/>
      <c r="G15" s="46"/>
    </row>
    <row r="16" spans="1:7" ht="15">
      <c r="A16" s="6"/>
      <c r="B16" s="6" t="s">
        <v>7</v>
      </c>
      <c r="C16" s="6" t="s">
        <v>7</v>
      </c>
      <c r="D16" s="6" t="s">
        <v>7</v>
      </c>
      <c r="E16" s="6" t="s">
        <v>8</v>
      </c>
      <c r="F16" s="6" t="s">
        <v>9</v>
      </c>
      <c r="G16" s="6" t="s">
        <v>10</v>
      </c>
    </row>
    <row r="17" spans="1:7" ht="15">
      <c r="A17" s="6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</row>
    <row r="18" spans="1:9" ht="21" thickBot="1">
      <c r="A18" s="39" t="s">
        <v>27</v>
      </c>
      <c r="B18" s="40"/>
      <c r="C18" s="40"/>
      <c r="D18" s="40"/>
      <c r="E18" s="40"/>
      <c r="F18" s="40"/>
      <c r="G18" s="41"/>
      <c r="I18" s="13" t="s">
        <v>36</v>
      </c>
    </row>
    <row r="19" spans="1:9" ht="119.25" customHeight="1">
      <c r="A19" s="30" t="s">
        <v>17</v>
      </c>
      <c r="B19" s="35">
        <v>8.511363</v>
      </c>
      <c r="C19" s="35">
        <f>4679/220</f>
        <v>21.26818181818182</v>
      </c>
      <c r="D19" s="24">
        <f>B19+C19</f>
        <v>29.77954481818182</v>
      </c>
      <c r="E19" s="15" t="s">
        <v>22</v>
      </c>
      <c r="F19" s="19">
        <v>640</v>
      </c>
      <c r="G19" s="20">
        <v>7191.5</v>
      </c>
      <c r="I19" s="22">
        <f>D19*220+F19</f>
        <v>7191.49986</v>
      </c>
    </row>
    <row r="20" spans="1:9" ht="51.75" customHeight="1">
      <c r="A20" s="32" t="s">
        <v>18</v>
      </c>
      <c r="B20" s="35">
        <f>819.5/29322</f>
        <v>0.027948298206125093</v>
      </c>
      <c r="C20" s="35">
        <f>1847.2/29322</f>
        <v>0.06299706704863242</v>
      </c>
      <c r="D20" s="24">
        <f>B20+C20</f>
        <v>0.09094536525475752</v>
      </c>
      <c r="E20" s="17" t="s">
        <v>26</v>
      </c>
      <c r="F20" s="14">
        <v>192</v>
      </c>
      <c r="G20" s="7">
        <v>2853.9</v>
      </c>
      <c r="I20" s="22">
        <f>D20*29322+F20</f>
        <v>2858.7</v>
      </c>
    </row>
    <row r="21" spans="1:9" ht="36.75" customHeight="1">
      <c r="A21" s="32" t="s">
        <v>19</v>
      </c>
      <c r="B21" s="35">
        <f>696.1/36</f>
        <v>19.336111111111112</v>
      </c>
      <c r="C21" s="14">
        <v>0</v>
      </c>
      <c r="D21" s="24">
        <f>B21+C21</f>
        <v>19.336111111111112</v>
      </c>
      <c r="E21" s="17" t="s">
        <v>24</v>
      </c>
      <c r="F21" s="14">
        <v>0</v>
      </c>
      <c r="G21" s="7">
        <v>696.1</v>
      </c>
      <c r="I21" s="22">
        <f>D21*36+F21</f>
        <v>696.1</v>
      </c>
    </row>
    <row r="22" spans="1:9" ht="36" customHeight="1">
      <c r="A22" s="32" t="s">
        <v>20</v>
      </c>
      <c r="B22" s="35">
        <f>198.7/41</f>
        <v>4.846341463414634</v>
      </c>
      <c r="C22" s="35">
        <f>1196.3/41</f>
        <v>29.178048780487803</v>
      </c>
      <c r="D22" s="24">
        <f>B22+C22</f>
        <v>34.02439024390244</v>
      </c>
      <c r="E22" s="17" t="s">
        <v>25</v>
      </c>
      <c r="F22" s="17">
        <v>161.3</v>
      </c>
      <c r="G22" s="7">
        <v>1556.3</v>
      </c>
      <c r="I22" s="22">
        <f>D22*41+F22</f>
        <v>1556.3</v>
      </c>
    </row>
    <row r="23" spans="1:9" ht="53.25" customHeight="1" thickBot="1">
      <c r="A23" s="31" t="s">
        <v>21</v>
      </c>
      <c r="B23" s="35">
        <f>210.4/110</f>
        <v>1.9127272727272728</v>
      </c>
      <c r="C23" s="35">
        <v>0.853637</v>
      </c>
      <c r="D23" s="24">
        <f>B23+C23</f>
        <v>2.766364272727273</v>
      </c>
      <c r="E23" s="17" t="s">
        <v>23</v>
      </c>
      <c r="F23" s="14">
        <v>0</v>
      </c>
      <c r="G23" s="7">
        <v>304.3</v>
      </c>
      <c r="I23" s="22">
        <f>D23*110+F23</f>
        <v>304.30007</v>
      </c>
    </row>
    <row r="24" spans="1:9" ht="21" thickBot="1">
      <c r="A24" s="8" t="s">
        <v>48</v>
      </c>
      <c r="B24" s="53"/>
      <c r="C24" s="54"/>
      <c r="D24" s="54"/>
      <c r="E24" s="55"/>
      <c r="F24" s="11">
        <f>F19+F20+F21+F22+F23</f>
        <v>993.3</v>
      </c>
      <c r="G24" s="11">
        <f>G19+G20+G21+G22+G23</f>
        <v>12602.099999999999</v>
      </c>
      <c r="I24" s="22"/>
    </row>
    <row r="25" spans="1:9" ht="21" thickBot="1">
      <c r="A25" s="50" t="s">
        <v>28</v>
      </c>
      <c r="B25" s="51"/>
      <c r="C25" s="51"/>
      <c r="D25" s="51"/>
      <c r="E25" s="51"/>
      <c r="F25" s="51"/>
      <c r="G25" s="52"/>
      <c r="I25" s="22"/>
    </row>
    <row r="26" spans="1:9" ht="99.75" customHeight="1">
      <c r="A26" s="30" t="s">
        <v>17</v>
      </c>
      <c r="B26" s="36">
        <f>2173.3/220</f>
        <v>9.878636363636364</v>
      </c>
      <c r="C26" s="36">
        <f>4659.4/220</f>
        <v>21.179090909090906</v>
      </c>
      <c r="D26" s="25">
        <f>B26+C26</f>
        <v>31.05772727272727</v>
      </c>
      <c r="E26" s="19" t="s">
        <v>22</v>
      </c>
      <c r="F26" s="19">
        <v>353.2</v>
      </c>
      <c r="G26" s="20">
        <v>7185.9</v>
      </c>
      <c r="I26" s="22">
        <f>D26*220+F26</f>
        <v>7185.9</v>
      </c>
    </row>
    <row r="27" spans="1:9" ht="53.25" customHeight="1">
      <c r="A27" s="32" t="s">
        <v>18</v>
      </c>
      <c r="B27" s="35">
        <v>0.027426</v>
      </c>
      <c r="C27" s="35">
        <f>1816.3/29610</f>
        <v>0.06134076325565687</v>
      </c>
      <c r="D27" s="24">
        <f>B27+C27</f>
        <v>0.08876676325565687</v>
      </c>
      <c r="E27" s="17" t="s">
        <v>41</v>
      </c>
      <c r="F27" s="14">
        <v>167.5</v>
      </c>
      <c r="G27" s="7">
        <v>2795.9</v>
      </c>
      <c r="I27" s="22">
        <f>D27*29610+F27</f>
        <v>2795.88386</v>
      </c>
    </row>
    <row r="28" spans="1:9" ht="38.25" customHeight="1">
      <c r="A28" s="32" t="s">
        <v>19</v>
      </c>
      <c r="B28" s="29">
        <f>710.4/36</f>
        <v>19.733333333333334</v>
      </c>
      <c r="C28" s="14">
        <v>0</v>
      </c>
      <c r="D28" s="26">
        <f>B28+C28</f>
        <v>19.733333333333334</v>
      </c>
      <c r="E28" s="17" t="s">
        <v>24</v>
      </c>
      <c r="F28" s="14">
        <v>0</v>
      </c>
      <c r="G28" s="7">
        <v>710.4</v>
      </c>
      <c r="I28" s="22">
        <f>D28*36+F28</f>
        <v>710.4000000000001</v>
      </c>
    </row>
    <row r="29" spans="1:9" ht="36" customHeight="1">
      <c r="A29" s="32" t="s">
        <v>20</v>
      </c>
      <c r="B29" s="16">
        <f>189.6/43</f>
        <v>4.409302325581395</v>
      </c>
      <c r="C29" s="16">
        <f>1265.4/43</f>
        <v>29.42790697674419</v>
      </c>
      <c r="D29" s="28">
        <f>B29+C29</f>
        <v>33.83720930232558</v>
      </c>
      <c r="E29" s="17" t="s">
        <v>32</v>
      </c>
      <c r="F29" s="17">
        <v>171.5</v>
      </c>
      <c r="G29" s="7">
        <v>1626.5</v>
      </c>
      <c r="I29" s="22">
        <f>D29*43+F29</f>
        <v>1626.5</v>
      </c>
    </row>
    <row r="30" spans="1:9" ht="47.25" thickBot="1">
      <c r="A30" s="31" t="s">
        <v>21</v>
      </c>
      <c r="B30" s="29">
        <f>301.8/125</f>
        <v>2.4144</v>
      </c>
      <c r="C30" s="14">
        <f>0/125</f>
        <v>0</v>
      </c>
      <c r="D30" s="26">
        <f>B30+C30</f>
        <v>2.4144</v>
      </c>
      <c r="E30" s="17" t="s">
        <v>34</v>
      </c>
      <c r="F30" s="14">
        <v>0</v>
      </c>
      <c r="G30" s="7">
        <v>301.8</v>
      </c>
      <c r="I30" s="22">
        <f>D30*125+F30</f>
        <v>301.8</v>
      </c>
    </row>
    <row r="31" spans="1:9" ht="21" thickBot="1">
      <c r="A31" s="8" t="s">
        <v>47</v>
      </c>
      <c r="B31" s="42"/>
      <c r="C31" s="43"/>
      <c r="D31" s="43"/>
      <c r="E31" s="44"/>
      <c r="F31" s="11">
        <f>F26+F27+F28+F29+F30</f>
        <v>692.2</v>
      </c>
      <c r="G31" s="11">
        <f>G26+G27+G28+G29+G30</f>
        <v>12620.499999999998</v>
      </c>
      <c r="I31" s="22"/>
    </row>
    <row r="32" spans="1:9" ht="21" thickBot="1">
      <c r="A32" s="50" t="s">
        <v>29</v>
      </c>
      <c r="B32" s="51"/>
      <c r="C32" s="51"/>
      <c r="D32" s="51"/>
      <c r="E32" s="51"/>
      <c r="F32" s="51"/>
      <c r="G32" s="52"/>
      <c r="I32" s="22"/>
    </row>
    <row r="33" spans="1:9" ht="105.75" customHeight="1">
      <c r="A33" s="30" t="s">
        <v>17</v>
      </c>
      <c r="B33" s="34">
        <f>2351.9/220</f>
        <v>10.690454545454546</v>
      </c>
      <c r="C33" s="34">
        <f>4913.2/220</f>
        <v>22.332727272727272</v>
      </c>
      <c r="D33" s="27">
        <f>B33+C33</f>
        <v>33.02318181818182</v>
      </c>
      <c r="E33" s="17" t="s">
        <v>22</v>
      </c>
      <c r="F33" s="17">
        <v>370.5</v>
      </c>
      <c r="G33" s="7">
        <v>7635.6</v>
      </c>
      <c r="I33" s="22">
        <f>D33*220+F33</f>
        <v>7635.6</v>
      </c>
    </row>
    <row r="34" spans="1:9" ht="51.75" customHeight="1">
      <c r="A34" s="32" t="s">
        <v>18</v>
      </c>
      <c r="B34" s="35">
        <f>878.7/29911</f>
        <v>0.02937715221824747</v>
      </c>
      <c r="C34" s="35">
        <f>1940.3/29911</f>
        <v>0.06486911169803751</v>
      </c>
      <c r="D34" s="24">
        <f>B34+C34</f>
        <v>0.09424626391628498</v>
      </c>
      <c r="E34" s="17" t="s">
        <v>31</v>
      </c>
      <c r="F34" s="17">
        <v>175.9</v>
      </c>
      <c r="G34" s="7">
        <v>2994.9</v>
      </c>
      <c r="I34" s="22">
        <f>D34*29911+F34</f>
        <v>2994.9</v>
      </c>
    </row>
    <row r="35" spans="1:9" ht="36" customHeight="1">
      <c r="A35" s="32" t="s">
        <v>19</v>
      </c>
      <c r="B35" s="29">
        <f>768.8/36</f>
        <v>21.355555555555554</v>
      </c>
      <c r="C35" s="14">
        <v>0</v>
      </c>
      <c r="D35" s="26">
        <f>B35+C35</f>
        <v>21.355555555555554</v>
      </c>
      <c r="E35" s="17" t="s">
        <v>24</v>
      </c>
      <c r="F35" s="14">
        <v>0</v>
      </c>
      <c r="G35" s="7">
        <v>768.8</v>
      </c>
      <c r="I35" s="22">
        <f>D35*36+F35</f>
        <v>768.8</v>
      </c>
    </row>
    <row r="36" spans="1:9" ht="34.5" customHeight="1">
      <c r="A36" s="32" t="s">
        <v>20</v>
      </c>
      <c r="B36" s="29">
        <f>205.2/45</f>
        <v>4.56</v>
      </c>
      <c r="C36" s="29">
        <f>1356.8/45</f>
        <v>30.15111111111111</v>
      </c>
      <c r="D36" s="26">
        <f>B36+C36</f>
        <v>34.71111111111111</v>
      </c>
      <c r="E36" s="17" t="s">
        <v>33</v>
      </c>
      <c r="F36" s="17">
        <v>180.1</v>
      </c>
      <c r="G36" s="7">
        <v>1742.1</v>
      </c>
      <c r="I36" s="22">
        <f>D36*45+F36</f>
        <v>1742.1</v>
      </c>
    </row>
    <row r="37" spans="1:9" ht="47.25" thickBot="1">
      <c r="A37" s="31" t="s">
        <v>21</v>
      </c>
      <c r="B37" s="29">
        <f>250.8/135</f>
        <v>1.857777777777778</v>
      </c>
      <c r="C37" s="29">
        <f>73.5/135</f>
        <v>0.5444444444444444</v>
      </c>
      <c r="D37" s="26">
        <f>B37+C37</f>
        <v>2.4022222222222225</v>
      </c>
      <c r="E37" s="17" t="s">
        <v>35</v>
      </c>
      <c r="F37" s="14">
        <v>0</v>
      </c>
      <c r="G37" s="7">
        <v>324.3</v>
      </c>
      <c r="I37" s="22">
        <f>D37*135+F37</f>
        <v>324.3</v>
      </c>
    </row>
    <row r="38" spans="1:9" ht="21" thickBot="1">
      <c r="A38" s="8" t="s">
        <v>11</v>
      </c>
      <c r="B38" s="42"/>
      <c r="C38" s="43"/>
      <c r="D38" s="43"/>
      <c r="E38" s="44"/>
      <c r="F38" s="11">
        <f>F33+F34+F35+F36+F37</f>
        <v>726.5</v>
      </c>
      <c r="G38" s="11">
        <f>G33+G34+G35+G36+G37</f>
        <v>13465.699999999999</v>
      </c>
      <c r="I38" s="22"/>
    </row>
    <row r="39" spans="1:9" ht="21" thickBot="1">
      <c r="A39" s="50" t="s">
        <v>44</v>
      </c>
      <c r="B39" s="51"/>
      <c r="C39" s="51"/>
      <c r="D39" s="51"/>
      <c r="E39" s="51"/>
      <c r="F39" s="51"/>
      <c r="G39" s="52"/>
      <c r="I39" s="22"/>
    </row>
    <row r="40" spans="1:9" ht="93">
      <c r="A40" s="30" t="s">
        <v>17</v>
      </c>
      <c r="B40" s="34">
        <f>2469.3/220</f>
        <v>11.22409090909091</v>
      </c>
      <c r="C40" s="34">
        <f>5158.5/220</f>
        <v>23.447727272727274</v>
      </c>
      <c r="D40" s="27">
        <f>B40+C40</f>
        <v>34.67181818181818</v>
      </c>
      <c r="E40" s="17" t="s">
        <v>22</v>
      </c>
      <c r="F40" s="17">
        <v>388.8</v>
      </c>
      <c r="G40" s="7">
        <v>8016.6</v>
      </c>
      <c r="I40" s="22">
        <f>D40*220+F40</f>
        <v>8016.6</v>
      </c>
    </row>
    <row r="41" spans="1:9" ht="46.5">
      <c r="A41" s="32" t="s">
        <v>18</v>
      </c>
      <c r="B41" s="34">
        <f>922.7/29911</f>
        <v>0.0308481829427301</v>
      </c>
      <c r="C41" s="34">
        <f>2037.3/29911</f>
        <v>0.0681120657951924</v>
      </c>
      <c r="D41" s="27">
        <f>B41+C41</f>
        <v>0.0989602487379225</v>
      </c>
      <c r="E41" s="17" t="s">
        <v>31</v>
      </c>
      <c r="F41" s="17">
        <v>184.6</v>
      </c>
      <c r="G41" s="7">
        <v>3144.6</v>
      </c>
      <c r="I41" s="22">
        <f>D41*29911+F41</f>
        <v>3144.6</v>
      </c>
    </row>
    <row r="42" spans="1:9" ht="30.75">
      <c r="A42" s="32" t="s">
        <v>19</v>
      </c>
      <c r="B42" s="29">
        <f>807.2/36</f>
        <v>22.422222222222224</v>
      </c>
      <c r="C42" s="14">
        <v>0</v>
      </c>
      <c r="D42" s="26">
        <f>B42+C42</f>
        <v>22.422222222222224</v>
      </c>
      <c r="E42" s="17" t="s">
        <v>24</v>
      </c>
      <c r="F42" s="14">
        <v>0</v>
      </c>
      <c r="G42" s="7">
        <v>807.2</v>
      </c>
      <c r="I42" s="22">
        <f>D42*36+F42</f>
        <v>807.2</v>
      </c>
    </row>
    <row r="43" spans="1:9" ht="30.75">
      <c r="A43" s="32" t="s">
        <v>20</v>
      </c>
      <c r="B43" s="18">
        <f>215.4/45</f>
        <v>4.786666666666667</v>
      </c>
      <c r="C43" s="18">
        <f>1424.4/45</f>
        <v>31.653333333333336</v>
      </c>
      <c r="D43" s="33">
        <f>B43+C43</f>
        <v>36.440000000000005</v>
      </c>
      <c r="E43" s="17" t="s">
        <v>33</v>
      </c>
      <c r="F43" s="17">
        <v>189.1</v>
      </c>
      <c r="G43" s="23">
        <v>1828.9</v>
      </c>
      <c r="I43" s="22">
        <f>D43*45+F43</f>
        <v>1828.9</v>
      </c>
    </row>
    <row r="44" spans="1:9" ht="47.25" thickBot="1">
      <c r="A44" s="31" t="s">
        <v>21</v>
      </c>
      <c r="B44" s="29">
        <f>263.3/135</f>
        <v>1.9503703703703705</v>
      </c>
      <c r="C44" s="29">
        <v>0.5718</v>
      </c>
      <c r="D44" s="26">
        <v>2.5222</v>
      </c>
      <c r="E44" s="17" t="s">
        <v>35</v>
      </c>
      <c r="F44" s="14">
        <v>0</v>
      </c>
      <c r="G44" s="7">
        <v>340.5</v>
      </c>
      <c r="I44" s="22">
        <f>D44*135+F44</f>
        <v>340.497</v>
      </c>
    </row>
    <row r="45" spans="1:9" ht="21">
      <c r="A45" s="8" t="s">
        <v>12</v>
      </c>
      <c r="B45" s="42"/>
      <c r="C45" s="43"/>
      <c r="D45" s="43"/>
      <c r="E45" s="44"/>
      <c r="F45" s="11">
        <f>F40+F41+F42+F43+F44</f>
        <v>762.5</v>
      </c>
      <c r="G45" s="11">
        <f>G40+G41+G42+G43+G44</f>
        <v>14137.800000000001</v>
      </c>
      <c r="I45" s="22"/>
    </row>
    <row r="46" spans="1:9" ht="15">
      <c r="A46" s="2"/>
      <c r="I46" s="22"/>
    </row>
    <row r="47" ht="15">
      <c r="I47" s="21"/>
    </row>
    <row r="49" ht="12.75">
      <c r="A49" s="4" t="s">
        <v>13</v>
      </c>
    </row>
    <row r="50" spans="1:11" ht="24.75" customHeight="1">
      <c r="A50" s="4" t="s">
        <v>14</v>
      </c>
      <c r="B50" s="4"/>
      <c r="C50" s="4"/>
      <c r="D50" s="4"/>
      <c r="E50" s="9"/>
      <c r="F50" s="4"/>
      <c r="G50" s="12"/>
      <c r="H50" s="4"/>
      <c r="I50" s="4"/>
      <c r="J50" s="4"/>
      <c r="K50" s="4"/>
    </row>
  </sheetData>
  <sheetProtection/>
  <mergeCells count="25">
    <mergeCell ref="A39:G39"/>
    <mergeCell ref="B45:E45"/>
    <mergeCell ref="B38:E38"/>
    <mergeCell ref="B24:E24"/>
    <mergeCell ref="A25:G25"/>
    <mergeCell ref="A32:G32"/>
    <mergeCell ref="B31:E31"/>
    <mergeCell ref="G14:G15"/>
    <mergeCell ref="E14:E15"/>
    <mergeCell ref="A14:A15"/>
    <mergeCell ref="B14:B15"/>
    <mergeCell ref="C14:C15"/>
    <mergeCell ref="F14:F15"/>
    <mergeCell ref="A1:G1"/>
    <mergeCell ref="A2:G2"/>
    <mergeCell ref="A6:G6"/>
    <mergeCell ref="A4:G4"/>
    <mergeCell ref="A5:G5"/>
    <mergeCell ref="A18:G18"/>
    <mergeCell ref="A3:G3"/>
    <mergeCell ref="A8:G8"/>
    <mergeCell ref="A10:G10"/>
    <mergeCell ref="A11:G11"/>
    <mergeCell ref="A12:G12"/>
    <mergeCell ref="A9:G9"/>
  </mergeCells>
  <hyperlinks>
    <hyperlink ref="D15" location="_ftn1" display="_ftn1"/>
    <hyperlink ref="G14" location="_ftn2" display="_ftn2"/>
    <hyperlink ref="A49" location="_ftnref1" display="_ftnref1"/>
    <hyperlink ref="A50" location="_ftnref2" display="_ftnref2"/>
  </hyperlinks>
  <printOptions/>
  <pageMargins left="1.3779527559055118" right="0.5905511811023623" top="0.7874015748031497" bottom="0.1968503937007874" header="0.5118110236220472" footer="0.5118110236220472"/>
  <pageSetup horizontalDpi="600" verticalDpi="600" orientation="landscape" paperSize="9" scale="57" r:id="rId1"/>
  <rowBreaks count="2" manualBreakCount="2">
    <brk id="24" max="6" man="1"/>
    <brk id="3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Приморск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Экономист</cp:lastModifiedBy>
  <cp:lastPrinted>2013-04-09T10:57:14Z</cp:lastPrinted>
  <dcterms:created xsi:type="dcterms:W3CDTF">2011-10-19T08:48:17Z</dcterms:created>
  <dcterms:modified xsi:type="dcterms:W3CDTF">2013-04-09T10:59:17Z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