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7050" activeTab="0"/>
  </bookViews>
  <sheets>
    <sheet name="2018-202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<sst xmlns="http://schemas.openxmlformats.org/spreadsheetml/2006/main" count="124" uniqueCount="74">
  <si>
    <t>Наименование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</si>
  <si>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</si>
  <si>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</si>
  <si>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</si>
  <si>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</si>
  <si>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</si>
  <si>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</si>
  <si>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 том числе:</t>
  </si>
  <si>
    <t>Культура, кинематография</t>
  </si>
  <si>
    <t>Численность постоянного населения  (на конец года) - всего</t>
  </si>
  <si>
    <t>Ед. измерения</t>
  </si>
  <si>
    <t xml:space="preserve">Число родившихся, всего </t>
  </si>
  <si>
    <t xml:space="preserve">Число умерших, всего </t>
  </si>
  <si>
    <t>Миграционный прирост (убыль)</t>
  </si>
  <si>
    <t>чел.</t>
  </si>
  <si>
    <t xml:space="preserve">Оборот розничной торговли </t>
  </si>
  <si>
    <t>Оборот общественного питания</t>
  </si>
  <si>
    <t>Налоги на имущество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</si>
  <si>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</si>
  <si>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</si>
  <si>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</si>
  <si>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РФ</t>
  </si>
  <si>
    <t>Расходы бюджета- всего</t>
  </si>
  <si>
    <t>Превышение доходов над расходами (+), или расходов над доходами (-)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</si>
  <si>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</si>
  <si>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</si>
  <si>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</si>
  <si>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 xml:space="preserve"> Фонд начисленной заработной платы работников</t>
  </si>
  <si>
    <t xml:space="preserve">Сравнительная таблица основных показателей </t>
  </si>
  <si>
    <t>изменение показателя  (%)</t>
  </si>
  <si>
    <t>изменение показателя (+, -)</t>
  </si>
  <si>
    <t>тыс. руб.</t>
  </si>
  <si>
    <t>Налоги на прибыль, доходы физических лиц</t>
  </si>
  <si>
    <t>земельный налог</t>
  </si>
  <si>
    <t>Физическая культура и спорт</t>
  </si>
  <si>
    <t xml:space="preserve">Прочие расходы </t>
  </si>
  <si>
    <t>Прочие неналоговые доходы</t>
  </si>
  <si>
    <t xml:space="preserve"> Прогноз            2019-2021 годы</t>
  </si>
  <si>
    <t>2021 год</t>
  </si>
  <si>
    <t xml:space="preserve">Среднемесячная начисленная заработная плата на 1 работника </t>
  </si>
  <si>
    <t>1. Демографические показатели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</si>
  <si>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</si>
  <si>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</si>
  <si>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</si>
  <si>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</si>
  <si>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чел. на 1 тыс. чел. населения</t>
  </si>
  <si>
    <t>%</t>
  </si>
  <si>
    <t>Среднесписочная численность работников крупных и средних предприятий и некоммерческих организаций</t>
  </si>
  <si>
    <t>тыс. руб. в ценах соотв. лет</t>
  </si>
  <si>
    <t>2. Рынок труда и занятость населения</t>
  </si>
  <si>
    <t>Объем платных услуг населению (без субъектов малого предпринимательства)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</si>
  <si>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</si>
  <si>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рублей</t>
  </si>
  <si>
    <t>Протяженность автодорог общего пользования местного значения (на конец года)</t>
  </si>
  <si>
    <t>километр</t>
  </si>
  <si>
    <t xml:space="preserve">8. Бюджет муниципального образования </t>
  </si>
  <si>
    <t>Доходы бюджета муниципального образования, всего</t>
  </si>
  <si>
    <t>Налоги на совокупный доход</t>
  </si>
  <si>
    <t>налоги на имущество физ. лиц</t>
  </si>
  <si>
    <t>Национальная оборона</t>
  </si>
  <si>
    <t>Протяженность автодорог общего пользования местного значения с твердым покрытием,  (на конец года)</t>
  </si>
  <si>
    <t>Удельный вес автомобильных дорог с твердым покрытием в общей протяженности автомобильных дорог общего пользования</t>
  </si>
  <si>
    <t>2019 год</t>
  </si>
  <si>
    <t xml:space="preserve">2020 год </t>
  </si>
  <si>
    <t>2022 год</t>
  </si>
  <si>
    <t>Продукция животноводства</t>
  </si>
  <si>
    <t>3. Сельское хозяйство</t>
  </si>
  <si>
    <t>4. Потребительский рынок</t>
  </si>
  <si>
    <t>5. Инвестиции</t>
  </si>
  <si>
    <t>6. Транспорт</t>
  </si>
  <si>
    <t>Приложение 2 к прогнозу социально-экономического развития муниципального образования «Приморское городское поселение» Выборгского района Ленинградской области на очередной финансовый 2020 год и плановый период 2021 - 2022 годы</t>
  </si>
  <si>
    <t>к прогнозу социально-экономического развития МО "Приморское городское поселение" на 2020 -2022 годы</t>
  </si>
  <si>
    <t xml:space="preserve"> Прогноз            2020-2022 годы</t>
  </si>
  <si>
    <t>(в сравнении с прогнозом социально-экономического развития принятым на 2019-2021 годы)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</si>
</sst>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#,##0.0000"/>
    <numFmt numFmtId="175" formatCode="#,##0.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10" xfId="55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center" vertical="top"/>
      <protection/>
    </xf>
    <xf numFmtId="172" fontId="7" fillId="0" borderId="10" xfId="55" applyNumberFormat="1" applyFont="1" applyFill="1" applyBorder="1" applyAlignment="1">
      <alignment horizontal="right" vertical="top"/>
      <protection/>
    </xf>
    <xf numFmtId="0" fontId="7" fillId="0" borderId="10" xfId="0" applyFont="1" applyFill="1" applyBorder="1" applyAlignment="1">
      <alignment vertical="top" wrapText="1"/>
    </xf>
    <xf numFmtId="49" fontId="7" fillId="0" borderId="10" xfId="55" applyNumberFormat="1" applyFont="1" applyFill="1" applyBorder="1" applyAlignment="1">
      <alignment horizontal="center" vertical="top" wrapText="1"/>
      <protection/>
    </xf>
    <xf numFmtId="0" fontId="7" fillId="0" borderId="0" xfId="55" applyFont="1" applyFill="1">
      <alignment/>
      <protection/>
    </xf>
    <xf numFmtId="0" fontId="7" fillId="0" borderId="0" xfId="55" applyFont="1">
      <alignment/>
      <protection/>
    </xf>
    <xf numFmtId="0" fontId="7" fillId="0" borderId="0" xfId="55" applyFont="1" applyFill="1" applyAlignment="1">
      <alignment/>
      <protection/>
    </xf>
    <xf numFmtId="4" fontId="7" fillId="0" borderId="10" xfId="55" applyNumberFormat="1" applyFont="1" applyFill="1" applyBorder="1" applyAlignment="1">
      <alignment horizontal="right" vertical="top"/>
      <protection/>
    </xf>
    <xf numFmtId="172" fontId="7" fillId="0" borderId="10" xfId="0" applyNumberFormat="1" applyFont="1" applyFill="1" applyBorder="1" applyAlignment="1">
      <alignment horizontal="right" vertical="top" wrapText="1"/>
    </xf>
    <xf numFmtId="172" fontId="7" fillId="0" borderId="10" xfId="55" applyNumberFormat="1" applyFont="1" applyFill="1" applyBorder="1" applyAlignment="1">
      <alignment vertical="top"/>
      <protection/>
    </xf>
    <xf numFmtId="4" fontId="7" fillId="0" borderId="10" xfId="55" applyNumberFormat="1" applyFont="1" applyFill="1" applyBorder="1" applyAlignment="1">
      <alignment vertical="top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55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/>
    </xf>
    <xf numFmtId="172" fontId="7" fillId="0" borderId="10" xfId="54" applyNumberFormat="1" applyFont="1" applyFill="1" applyBorder="1" applyAlignment="1">
      <alignment horizontal="right" vertical="top"/>
      <protection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55" applyFont="1" applyFill="1" applyBorder="1" applyAlignment="1">
      <alignment horizontal="left" vertical="top" wrapText="1"/>
      <protection/>
    </xf>
    <xf numFmtId="177" fontId="7" fillId="0" borderId="10" xfId="55" applyNumberFormat="1" applyFont="1" applyFill="1" applyBorder="1" applyAlignment="1">
      <alignment horizontal="left" vertical="top" wrapText="1"/>
      <protection/>
    </xf>
    <xf numFmtId="177" fontId="7" fillId="0" borderId="10" xfId="55" applyNumberFormat="1" applyFont="1" applyFill="1" applyBorder="1" applyAlignment="1">
      <alignment horizontal="center" vertical="top"/>
      <protection/>
    </xf>
    <xf numFmtId="177" fontId="8" fillId="0" borderId="10" xfId="55" applyNumberFormat="1" applyFont="1" applyFill="1" applyBorder="1" applyAlignment="1">
      <alignment horizontal="left" vertical="top" wrapText="1"/>
      <protection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53" applyNumberFormat="1" applyFont="1" applyFill="1" applyBorder="1" applyAlignment="1" applyProtection="1">
      <alignment horizontal="left" vertical="top" wrapText="1"/>
      <protection/>
    </xf>
    <xf numFmtId="177" fontId="7" fillId="0" borderId="10" xfId="53" applyNumberFormat="1" applyFont="1" applyFill="1" applyBorder="1" applyAlignment="1" applyProtection="1">
      <alignment vertical="top" wrapText="1"/>
      <protection/>
    </xf>
    <xf numFmtId="177" fontId="7" fillId="0" borderId="10" xfId="0" applyNumberFormat="1" applyFont="1" applyFill="1" applyBorder="1" applyAlignment="1" applyProtection="1">
      <alignment horizontal="left" vertical="top" wrapText="1"/>
      <protection/>
    </xf>
    <xf numFmtId="172" fontId="8" fillId="0" borderId="10" xfId="55" applyNumberFormat="1" applyFont="1" applyFill="1" applyBorder="1" applyAlignment="1">
      <alignment horizontal="right" vertical="top"/>
      <protection/>
    </xf>
    <xf numFmtId="0" fontId="9" fillId="0" borderId="0" xfId="55" applyFont="1" applyFill="1" applyAlignment="1">
      <alignment horizontal="left" wrapText="1"/>
      <protection/>
    </xf>
    <xf numFmtId="0" fontId="9" fillId="0" borderId="0" xfId="55" applyFont="1" applyFill="1" applyAlignment="1">
      <alignment horizontal="center"/>
      <protection/>
    </xf>
    <xf numFmtId="0" fontId="9" fillId="0" borderId="0" xfId="55" applyFont="1" applyFill="1">
      <alignment/>
      <protection/>
    </xf>
    <xf numFmtId="0" fontId="9" fillId="0" borderId="0" xfId="55" applyFont="1" applyFill="1" applyAlignment="1">
      <alignment horizontal="right"/>
      <protection/>
    </xf>
    <xf numFmtId="0" fontId="9" fillId="0" borderId="0" xfId="55" applyFont="1" applyFill="1" applyAlignment="1">
      <alignment wrapText="1"/>
      <protection/>
    </xf>
    <xf numFmtId="0" fontId="9" fillId="0" borderId="0" xfId="55" applyFont="1" applyFill="1" applyAlignment="1">
      <alignment horizontal="right" vertical="top" wrapText="1"/>
      <protection/>
    </xf>
    <xf numFmtId="0" fontId="9" fillId="0" borderId="0" xfId="55" applyFont="1">
      <alignment/>
      <protection/>
    </xf>
    <xf numFmtId="0" fontId="10" fillId="0" borderId="0" xfId="55" applyFont="1" applyFill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vertical="center" textRotation="90" wrapText="1"/>
      <protection/>
    </xf>
    <xf numFmtId="172" fontId="8" fillId="0" borderId="10" xfId="55" applyNumberFormat="1" applyFont="1" applyFill="1" applyBorder="1" applyAlignment="1">
      <alignment vertical="top"/>
      <protection/>
    </xf>
    <xf numFmtId="0" fontId="8" fillId="0" borderId="0" xfId="55" applyFont="1" applyFill="1">
      <alignment/>
      <protection/>
    </xf>
    <xf numFmtId="177" fontId="7" fillId="0" borderId="0" xfId="55" applyNumberFormat="1" applyFont="1" applyFill="1">
      <alignment/>
      <protection/>
    </xf>
    <xf numFmtId="177" fontId="8" fillId="0" borderId="0" xfId="55" applyNumberFormat="1" applyFont="1" applyFill="1">
      <alignment/>
      <protection/>
    </xf>
    <xf numFmtId="4" fontId="9" fillId="0" borderId="0" xfId="55" applyNumberFormat="1" applyFont="1" applyFill="1" applyBorder="1">
      <alignment/>
      <protection/>
    </xf>
    <xf numFmtId="4" fontId="9" fillId="0" borderId="0" xfId="55" applyNumberFormat="1" applyFont="1" applyFill="1" applyBorder="1" applyAlignment="1">
      <alignment horizontal="right"/>
      <protection/>
    </xf>
    <xf numFmtId="0" fontId="10" fillId="0" borderId="0" xfId="55" applyFont="1" applyFill="1" applyAlignment="1">
      <alignment horizontal="center" wrapText="1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textRotation="90"/>
      <protection/>
    </xf>
    <xf numFmtId="1" fontId="7" fillId="0" borderId="11" xfId="54" applyNumberFormat="1" applyFont="1" applyFill="1" applyBorder="1" applyAlignment="1">
      <alignment horizontal="center" vertical="center"/>
      <protection/>
    </xf>
    <xf numFmtId="1" fontId="7" fillId="0" borderId="12" xfId="54" applyNumberFormat="1" applyFont="1" applyFill="1" applyBorder="1" applyAlignment="1">
      <alignment horizontal="center" vertical="center"/>
      <protection/>
    </xf>
    <xf numFmtId="1" fontId="7" fillId="0" borderId="13" xfId="54" applyNumberFormat="1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horizontal="right" vertical="top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_1 Доходы" xfId="53"/>
    <cellStyle name="Обычный_Б1итогОтчетРезультат" xfId="54"/>
    <cellStyle name="Обычный_Б1Итог-Р-ито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="130" zoomScaleNormal="120" zoomScaleSheetLayoutView="130" zoomScalePageLayoutView="0" workbookViewId="0" topLeftCell="A1">
      <selection activeCell="A5" sqref="A5"/>
    </sheetView>
  </sheetViews>
  <sheetFormatPr defaultColWidth="9.00390625" defaultRowHeight="12.75"/>
  <cols>
    <col min="1" max="1" width="24.125" style="29" customWidth="1"/>
    <col min="2" max="2" width="11.625" style="30" customWidth="1"/>
    <col min="3" max="4" width="9.875" style="30" customWidth="1"/>
    <col min="5" max="5" width="9.25390625" style="30" customWidth="1"/>
    <col min="6" max="6" width="6.375" style="30" customWidth="1"/>
    <col min="7" max="7" width="10.125" style="31" customWidth="1"/>
    <col min="8" max="8" width="10.00390625" style="32" customWidth="1"/>
    <col min="9" max="9" width="9.75390625" style="31" customWidth="1"/>
    <col min="10" max="10" width="5.75390625" style="31" customWidth="1"/>
    <col min="11" max="12" width="9.75390625" style="31" customWidth="1"/>
    <col min="13" max="13" width="9.875" style="31" customWidth="1"/>
    <col min="14" max="14" width="5.75390625" style="31" customWidth="1"/>
    <col min="15" max="15" width="4.625" style="31" customWidth="1"/>
    <col min="16" max="16" width="8.375" style="31" customWidth="1"/>
    <col min="17" max="17" width="4.75390625" style="31" customWidth="1"/>
    <col min="18" max="18" width="4.875" style="31" customWidth="1"/>
    <col min="19" max="19" width="9.125" style="31" customWidth="1"/>
    <col min="20" max="16384" width="9.125" style="35" customWidth="1"/>
  </cols>
  <sheetData>
    <row r="1" spans="9:19" ht="56.25" customHeight="1">
      <c r="I1" s="33"/>
      <c r="K1" s="52" t="s">
        <v>70</v>
      </c>
      <c r="L1" s="52"/>
      <c r="M1" s="52"/>
      <c r="N1" s="52"/>
      <c r="O1" s="52"/>
      <c r="P1" s="52"/>
      <c r="Q1" s="52"/>
      <c r="R1" s="52"/>
      <c r="S1" s="34"/>
    </row>
    <row r="2" spans="1:18" ht="15.7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75" customHeight="1">
      <c r="A3" s="44" t="s">
        <v>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.75" customHeight="1">
      <c r="A4" s="44" t="s">
        <v>73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9" s="9" customFormat="1" ht="11.25">
      <c r="A6" s="47" t="s">
        <v>0</v>
      </c>
      <c r="B6" s="48" t="s">
        <v>10</v>
      </c>
      <c r="C6" s="47" t="s">
        <v>62</v>
      </c>
      <c r="D6" s="47"/>
      <c r="E6" s="47"/>
      <c r="F6" s="47"/>
      <c r="G6" s="45" t="s">
        <v>63</v>
      </c>
      <c r="H6" s="46"/>
      <c r="I6" s="46"/>
      <c r="J6" s="46"/>
      <c r="K6" s="45" t="s">
        <v>38</v>
      </c>
      <c r="L6" s="45"/>
      <c r="M6" s="45"/>
      <c r="N6" s="45"/>
      <c r="O6" s="49" t="s">
        <v>64</v>
      </c>
      <c r="P6" s="50"/>
      <c r="Q6" s="50"/>
      <c r="R6" s="51"/>
      <c r="S6" s="8"/>
    </row>
    <row r="7" spans="1:19" s="9" customFormat="1" ht="70.5" customHeight="1">
      <c r="A7" s="47"/>
      <c r="B7" s="48"/>
      <c r="C7" s="37" t="s">
        <v>37</v>
      </c>
      <c r="D7" s="37" t="s">
        <v>72</v>
      </c>
      <c r="E7" s="37" t="s">
        <v>30</v>
      </c>
      <c r="F7" s="37" t="s">
        <v>29</v>
      </c>
      <c r="G7" s="37" t="s">
        <v>37</v>
      </c>
      <c r="H7" s="37" t="s">
        <v>72</v>
      </c>
      <c r="I7" s="37" t="s">
        <v>30</v>
      </c>
      <c r="J7" s="37" t="s">
        <v>29</v>
      </c>
      <c r="K7" s="37" t="s">
        <v>37</v>
      </c>
      <c r="L7" s="37" t="s">
        <v>72</v>
      </c>
      <c r="M7" s="37" t="s">
        <v>30</v>
      </c>
      <c r="N7" s="37" t="s">
        <v>29</v>
      </c>
      <c r="O7" s="37" t="s">
        <v>37</v>
      </c>
      <c r="P7" s="37" t="s">
        <v>72</v>
      </c>
      <c r="Q7" s="37" t="s">
        <v>30</v>
      </c>
      <c r="R7" s="37" t="s">
        <v>29</v>
      </c>
      <c r="S7" s="8"/>
    </row>
    <row r="8" spans="1:19" s="9" customFormat="1" ht="11.25">
      <c r="A8" s="53" t="s">
        <v>40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8"/>
    </row>
    <row r="9" spans="1:19" s="9" customFormat="1" ht="33.75">
      <c r="A9" s="3" t="s">
        <v>9</v>
      </c>
      <c r="B9" s="4" t="s">
        <v>14</v>
      </c>
      <c r="C9" s="5">
        <v>13520</v>
      </c>
      <c r="D9" s="5">
        <v>13666</v>
      </c>
      <c r="E9" s="5">
        <f>SUM(D9-C9)</f>
        <v>146</v>
      </c>
      <c r="F9" s="5">
        <f>SUM(D9/C9*100)</f>
        <v>101.1</v>
      </c>
      <c r="G9" s="5">
        <v>13451</v>
      </c>
      <c r="H9" s="5">
        <f>SUM(D9+H10-H11+H12)</f>
        <v>13625</v>
      </c>
      <c r="I9" s="5">
        <f aca="true" t="shared" si="0" ref="I9:I16">SUM(H9-G9)</f>
        <v>174</v>
      </c>
      <c r="J9" s="5">
        <f aca="true" t="shared" si="1" ref="J9:J16">SUM(H9/G9*100)</f>
        <v>101.3</v>
      </c>
      <c r="K9" s="5">
        <v>13383</v>
      </c>
      <c r="L9" s="5">
        <f>SUM(H9+L10-L11+L12)</f>
        <v>13579</v>
      </c>
      <c r="M9" s="5">
        <f aca="true" t="shared" si="2" ref="M9:M16">SUM(L9-K9)</f>
        <v>196</v>
      </c>
      <c r="N9" s="5">
        <f aca="true" t="shared" si="3" ref="N9:N16">SUM(L9/K9*100)</f>
        <v>101.5</v>
      </c>
      <c r="O9" s="5"/>
      <c r="P9" s="5">
        <f>SUM(L9+P10-P11+P12)</f>
        <v>13528</v>
      </c>
      <c r="Q9" s="5"/>
      <c r="R9" s="5"/>
      <c r="S9" s="8"/>
    </row>
    <row r="10" spans="1:19" s="9" customFormat="1" ht="11.25">
      <c r="A10" s="6" t="s">
        <v>11</v>
      </c>
      <c r="B10" s="4" t="s">
        <v>14</v>
      </c>
      <c r="C10" s="5">
        <v>80</v>
      </c>
      <c r="D10" s="5">
        <v>70</v>
      </c>
      <c r="E10" s="5">
        <f aca="true" t="shared" si="4" ref="E10:E16">SUM(D10-C10)</f>
        <v>-10</v>
      </c>
      <c r="F10" s="5">
        <f aca="true" t="shared" si="5" ref="F10:F16">SUM(D10/C10*100)</f>
        <v>87.5</v>
      </c>
      <c r="G10" s="5">
        <v>82</v>
      </c>
      <c r="H10" s="5">
        <v>72</v>
      </c>
      <c r="I10" s="5">
        <f t="shared" si="0"/>
        <v>-10</v>
      </c>
      <c r="J10" s="5">
        <f t="shared" si="1"/>
        <v>87.8</v>
      </c>
      <c r="K10" s="5">
        <v>80</v>
      </c>
      <c r="L10" s="5">
        <v>74</v>
      </c>
      <c r="M10" s="5">
        <f t="shared" si="2"/>
        <v>-6</v>
      </c>
      <c r="N10" s="5">
        <f t="shared" si="3"/>
        <v>92.5</v>
      </c>
      <c r="O10" s="5"/>
      <c r="P10" s="5">
        <v>74</v>
      </c>
      <c r="Q10" s="5"/>
      <c r="R10" s="5"/>
      <c r="S10" s="8"/>
    </row>
    <row r="11" spans="1:19" s="9" customFormat="1" ht="11.25">
      <c r="A11" s="6" t="s">
        <v>12</v>
      </c>
      <c r="B11" s="4" t="s">
        <v>14</v>
      </c>
      <c r="C11" s="5">
        <v>169</v>
      </c>
      <c r="D11" s="5">
        <v>125</v>
      </c>
      <c r="E11" s="5">
        <f t="shared" si="4"/>
        <v>-44</v>
      </c>
      <c r="F11" s="5">
        <f t="shared" si="5"/>
        <v>74</v>
      </c>
      <c r="G11" s="5">
        <v>170</v>
      </c>
      <c r="H11" s="5">
        <v>130</v>
      </c>
      <c r="I11" s="5">
        <f t="shared" si="0"/>
        <v>-40</v>
      </c>
      <c r="J11" s="5">
        <f t="shared" si="1"/>
        <v>76.5</v>
      </c>
      <c r="K11" s="5">
        <v>170</v>
      </c>
      <c r="L11" s="5">
        <v>137</v>
      </c>
      <c r="M11" s="5">
        <f t="shared" si="2"/>
        <v>-33</v>
      </c>
      <c r="N11" s="5">
        <f t="shared" si="3"/>
        <v>80.6</v>
      </c>
      <c r="O11" s="5"/>
      <c r="P11" s="5">
        <v>142</v>
      </c>
      <c r="Q11" s="5"/>
      <c r="R11" s="5"/>
      <c r="S11" s="8"/>
    </row>
    <row r="12" spans="1:19" s="9" customFormat="1" ht="11.25">
      <c r="A12" s="6" t="s">
        <v>13</v>
      </c>
      <c r="B12" s="4" t="s">
        <v>14</v>
      </c>
      <c r="C12" s="5">
        <v>20</v>
      </c>
      <c r="D12" s="5">
        <v>17</v>
      </c>
      <c r="E12" s="5">
        <f t="shared" si="4"/>
        <v>-3</v>
      </c>
      <c r="F12" s="5">
        <f t="shared" si="5"/>
        <v>85</v>
      </c>
      <c r="G12" s="5">
        <v>20</v>
      </c>
      <c r="H12" s="5">
        <v>17</v>
      </c>
      <c r="I12" s="5">
        <f t="shared" si="0"/>
        <v>-3</v>
      </c>
      <c r="J12" s="5">
        <f t="shared" si="1"/>
        <v>85</v>
      </c>
      <c r="K12" s="5">
        <v>20</v>
      </c>
      <c r="L12" s="5">
        <v>17</v>
      </c>
      <c r="M12" s="5">
        <f t="shared" si="2"/>
        <v>-3</v>
      </c>
      <c r="N12" s="5">
        <f t="shared" si="3"/>
        <v>85</v>
      </c>
      <c r="O12" s="5"/>
      <c r="P12" s="5">
        <v>17</v>
      </c>
      <c r="Q12" s="5"/>
      <c r="R12" s="5"/>
      <c r="S12" s="8"/>
    </row>
    <row r="13" spans="1:19" s="9" customFormat="1" ht="22.5">
      <c r="A13" s="6" t="s">
        <v>41</v>
      </c>
      <c r="B13" s="7" t="s">
        <v>45</v>
      </c>
      <c r="C13" s="5">
        <f>SUM(C10/C9)*1000</f>
        <v>5.9</v>
      </c>
      <c r="D13" s="5">
        <f>SUM(D10/D9)*1000</f>
        <v>5.1</v>
      </c>
      <c r="E13" s="5">
        <f t="shared" si="4"/>
        <v>-0.8</v>
      </c>
      <c r="F13" s="5">
        <f t="shared" si="5"/>
        <v>86.4</v>
      </c>
      <c r="G13" s="5">
        <f>SUM(G10/G9)*1000</f>
        <v>6.1</v>
      </c>
      <c r="H13" s="5">
        <f>SUM(H10/H9)*1000</f>
        <v>5.3</v>
      </c>
      <c r="I13" s="5">
        <f t="shared" si="0"/>
        <v>-0.8</v>
      </c>
      <c r="J13" s="5">
        <f t="shared" si="1"/>
        <v>86.9</v>
      </c>
      <c r="K13" s="5">
        <f>SUM(K10/K9)*1000</f>
        <v>6</v>
      </c>
      <c r="L13" s="5">
        <f>SUM(L10/L9)*1000</f>
        <v>5.4</v>
      </c>
      <c r="M13" s="5">
        <f t="shared" si="2"/>
        <v>-0.6</v>
      </c>
      <c r="N13" s="5">
        <f t="shared" si="3"/>
        <v>90</v>
      </c>
      <c r="O13" s="5"/>
      <c r="P13" s="5">
        <f>SUM(P10/P9)*1000</f>
        <v>5.5</v>
      </c>
      <c r="Q13" s="5"/>
      <c r="R13" s="5"/>
      <c r="S13" s="8"/>
    </row>
    <row r="14" spans="1:19" s="9" customFormat="1" ht="22.5">
      <c r="A14" s="6" t="s">
        <v>42</v>
      </c>
      <c r="B14" s="7" t="s">
        <v>45</v>
      </c>
      <c r="C14" s="5">
        <f>SUM(C11/C9)*1000</f>
        <v>12.5</v>
      </c>
      <c r="D14" s="5">
        <f>SUM(D11/D9)*1000</f>
        <v>9.1</v>
      </c>
      <c r="E14" s="5">
        <f t="shared" si="4"/>
        <v>-3.4</v>
      </c>
      <c r="F14" s="5">
        <f t="shared" si="5"/>
        <v>72.8</v>
      </c>
      <c r="G14" s="5">
        <v>12.7</v>
      </c>
      <c r="H14" s="5">
        <f>SUM(H11/H9)*1000</f>
        <v>9.5</v>
      </c>
      <c r="I14" s="5">
        <f t="shared" si="0"/>
        <v>-3.2</v>
      </c>
      <c r="J14" s="5">
        <f t="shared" si="1"/>
        <v>74.8</v>
      </c>
      <c r="K14" s="5">
        <f>SUM(K11/K9*1000)</f>
        <v>12.7</v>
      </c>
      <c r="L14" s="5">
        <f>SUM(L11/L9)*1000</f>
        <v>10.1</v>
      </c>
      <c r="M14" s="5">
        <f t="shared" si="2"/>
        <v>-2.6</v>
      </c>
      <c r="N14" s="5">
        <f t="shared" si="3"/>
        <v>79.5</v>
      </c>
      <c r="O14" s="5"/>
      <c r="P14" s="5">
        <f>SUM(P11/P9)*1000</f>
        <v>10.5</v>
      </c>
      <c r="Q14" s="5"/>
      <c r="R14" s="5"/>
      <c r="S14" s="8"/>
    </row>
    <row r="15" spans="1:19" s="9" customFormat="1" ht="22.5">
      <c r="A15" s="6" t="s">
        <v>43</v>
      </c>
      <c r="B15" s="7" t="s">
        <v>45</v>
      </c>
      <c r="C15" s="5">
        <f>SUM((C10-C11)/C9)*1000</f>
        <v>-6.6</v>
      </c>
      <c r="D15" s="5">
        <f>SUM((D10-D11)/D9)*1000</f>
        <v>-4</v>
      </c>
      <c r="E15" s="5">
        <f t="shared" si="4"/>
        <v>2.6</v>
      </c>
      <c r="F15" s="5">
        <f t="shared" si="5"/>
        <v>60.6</v>
      </c>
      <c r="G15" s="5">
        <v>-6.6</v>
      </c>
      <c r="H15" s="5">
        <f>SUM((H10-H11)/H9)*1000</f>
        <v>-4.3</v>
      </c>
      <c r="I15" s="5">
        <f t="shared" si="0"/>
        <v>2.3</v>
      </c>
      <c r="J15" s="5">
        <f t="shared" si="1"/>
        <v>65.2</v>
      </c>
      <c r="K15" s="5">
        <f>SUM((K10-K11)/K9)*1000</f>
        <v>-6.7</v>
      </c>
      <c r="L15" s="5">
        <f>SUM((L10-L11)/L9)*1000</f>
        <v>-4.6</v>
      </c>
      <c r="M15" s="5">
        <f t="shared" si="2"/>
        <v>2.1</v>
      </c>
      <c r="N15" s="5">
        <f t="shared" si="3"/>
        <v>68.7</v>
      </c>
      <c r="O15" s="5"/>
      <c r="P15" s="5">
        <f>SUM((P10-P11)/P9)*1000</f>
        <v>-5</v>
      </c>
      <c r="Q15" s="5"/>
      <c r="R15" s="5"/>
      <c r="S15" s="8"/>
    </row>
    <row r="16" spans="1:19" s="9" customFormat="1" ht="22.5">
      <c r="A16" s="6" t="s">
        <v>44</v>
      </c>
      <c r="B16" s="7" t="s">
        <v>45</v>
      </c>
      <c r="C16" s="5">
        <f>SUM(C12/C9)*1000</f>
        <v>1.5</v>
      </c>
      <c r="D16" s="5">
        <f>SUM(D12/D9)*1000</f>
        <v>1.2</v>
      </c>
      <c r="E16" s="5">
        <f t="shared" si="4"/>
        <v>-0.3</v>
      </c>
      <c r="F16" s="5">
        <f t="shared" si="5"/>
        <v>80</v>
      </c>
      <c r="G16" s="5">
        <f>SUM(G12/G9)*1000</f>
        <v>1.5</v>
      </c>
      <c r="H16" s="5">
        <f>SUM(H12/H9)*1000</f>
        <v>1.2</v>
      </c>
      <c r="I16" s="5">
        <f t="shared" si="0"/>
        <v>-0.3</v>
      </c>
      <c r="J16" s="5">
        <f t="shared" si="1"/>
        <v>80</v>
      </c>
      <c r="K16" s="5">
        <f>SUM(K12/K9)*1000</f>
        <v>1.5</v>
      </c>
      <c r="L16" s="5">
        <f>SUM(L12/L9)*1000</f>
        <v>1.3</v>
      </c>
      <c r="M16" s="5">
        <f t="shared" si="2"/>
        <v>-0.2</v>
      </c>
      <c r="N16" s="5">
        <f t="shared" si="3"/>
        <v>86.7</v>
      </c>
      <c r="O16" s="5"/>
      <c r="P16" s="5">
        <f>SUM(P12/P9)*1000</f>
        <v>1.3</v>
      </c>
      <c r="Q16" s="5"/>
      <c r="R16" s="5"/>
      <c r="S16" s="8"/>
    </row>
    <row r="17" spans="1:19" s="9" customFormat="1" ht="11.25">
      <c r="A17" s="53" t="s">
        <v>49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8"/>
    </row>
    <row r="18" spans="1:18" s="8" customFormat="1" ht="22.5">
      <c r="A18" s="6" t="s">
        <v>24</v>
      </c>
      <c r="B18" s="16" t="s">
        <v>14</v>
      </c>
      <c r="C18" s="5">
        <v>2700</v>
      </c>
      <c r="D18" s="5">
        <v>7000</v>
      </c>
      <c r="E18" s="5">
        <f aca="true" t="shared" si="6" ref="E18:E23">SUM(D18-C18)</f>
        <v>4300</v>
      </c>
      <c r="F18" s="5">
        <f aca="true" t="shared" si="7" ref="F18:F23">SUM(D18/C18*100)</f>
        <v>259.3</v>
      </c>
      <c r="G18" s="13">
        <f>SUM(C18)</f>
        <v>2700</v>
      </c>
      <c r="H18" s="5">
        <f>SUM(D18)</f>
        <v>7000</v>
      </c>
      <c r="I18" s="5">
        <f aca="true" t="shared" si="8" ref="I18:I23">SUM(H18-G18)</f>
        <v>4300</v>
      </c>
      <c r="J18" s="5">
        <f aca="true" t="shared" si="9" ref="J18:J23">SUM(H18/G18*100)</f>
        <v>259.3</v>
      </c>
      <c r="K18" s="13">
        <f>SUM(G18)</f>
        <v>2700</v>
      </c>
      <c r="L18" s="13">
        <f>SUM(H18)</f>
        <v>7000</v>
      </c>
      <c r="M18" s="5">
        <f aca="true" t="shared" si="10" ref="M18:M23">SUM(L18-K18)</f>
        <v>4300</v>
      </c>
      <c r="N18" s="5">
        <f aca="true" t="shared" si="11" ref="N18:N23">SUM(L18/K18*100)</f>
        <v>259.3</v>
      </c>
      <c r="O18" s="13"/>
      <c r="P18" s="13">
        <f>SUM(L18)</f>
        <v>7000</v>
      </c>
      <c r="Q18" s="5"/>
      <c r="R18" s="5"/>
    </row>
    <row r="19" spans="1:19" s="8" customFormat="1" ht="22.5">
      <c r="A19" s="15" t="s">
        <v>25</v>
      </c>
      <c r="B19" s="16" t="s">
        <v>46</v>
      </c>
      <c r="C19" s="11">
        <v>0.3</v>
      </c>
      <c r="D19" s="11">
        <v>0.21</v>
      </c>
      <c r="E19" s="11">
        <f>SUM(D19-C19)</f>
        <v>-0.09</v>
      </c>
      <c r="F19" s="5">
        <f t="shared" si="7"/>
        <v>70</v>
      </c>
      <c r="G19" s="11">
        <v>0.25</v>
      </c>
      <c r="H19" s="11">
        <f>SUM(D19)</f>
        <v>0.21</v>
      </c>
      <c r="I19" s="11">
        <f>SUM(H19-G19)</f>
        <v>-0.04</v>
      </c>
      <c r="J19" s="5">
        <f t="shared" si="9"/>
        <v>84</v>
      </c>
      <c r="K19" s="11">
        <v>0.25</v>
      </c>
      <c r="L19" s="11">
        <f>SUM(H19)</f>
        <v>0.21</v>
      </c>
      <c r="M19" s="11">
        <f>SUM(L19-K19)</f>
        <v>-0.04</v>
      </c>
      <c r="N19" s="5">
        <f t="shared" si="11"/>
        <v>84</v>
      </c>
      <c r="O19" s="11"/>
      <c r="P19" s="11">
        <f>SUM(L19)</f>
        <v>0.21</v>
      </c>
      <c r="Q19" s="5"/>
      <c r="R19" s="5"/>
      <c r="S19" s="10"/>
    </row>
    <row r="20" spans="1:19" s="8" customFormat="1" ht="45">
      <c r="A20" s="6" t="s">
        <v>26</v>
      </c>
      <c r="B20" s="16" t="s">
        <v>14</v>
      </c>
      <c r="C20" s="5">
        <v>22</v>
      </c>
      <c r="D20" s="5">
        <v>231</v>
      </c>
      <c r="E20" s="5">
        <f t="shared" si="6"/>
        <v>209</v>
      </c>
      <c r="F20" s="5">
        <f t="shared" si="7"/>
        <v>1050</v>
      </c>
      <c r="G20" s="13">
        <v>20</v>
      </c>
      <c r="H20" s="5">
        <f>SUM(D20)</f>
        <v>231</v>
      </c>
      <c r="I20" s="5">
        <f t="shared" si="8"/>
        <v>211</v>
      </c>
      <c r="J20" s="5">
        <f t="shared" si="9"/>
        <v>1155</v>
      </c>
      <c r="K20" s="13">
        <v>20</v>
      </c>
      <c r="L20" s="13">
        <f>SUM(H20)</f>
        <v>231</v>
      </c>
      <c r="M20" s="5">
        <f t="shared" si="10"/>
        <v>211</v>
      </c>
      <c r="N20" s="5">
        <f t="shared" si="11"/>
        <v>1155</v>
      </c>
      <c r="O20" s="13"/>
      <c r="P20" s="13">
        <f>SUM(L20)</f>
        <v>231</v>
      </c>
      <c r="Q20" s="5"/>
      <c r="R20" s="5"/>
      <c r="S20" s="10"/>
    </row>
    <row r="21" spans="1:19" s="8" customFormat="1" ht="45">
      <c r="A21" s="6" t="s">
        <v>47</v>
      </c>
      <c r="B21" s="16" t="s">
        <v>14</v>
      </c>
      <c r="C21" s="5">
        <v>2790</v>
      </c>
      <c r="D21" s="5">
        <v>2722</v>
      </c>
      <c r="E21" s="5">
        <f t="shared" si="6"/>
        <v>-68</v>
      </c>
      <c r="F21" s="5">
        <f t="shared" si="7"/>
        <v>97.6</v>
      </c>
      <c r="G21" s="13">
        <v>2790</v>
      </c>
      <c r="H21" s="5">
        <f>SUM(D21)</f>
        <v>2722</v>
      </c>
      <c r="I21" s="5">
        <f t="shared" si="8"/>
        <v>-68</v>
      </c>
      <c r="J21" s="5">
        <f t="shared" si="9"/>
        <v>97.6</v>
      </c>
      <c r="K21" s="13">
        <v>2790</v>
      </c>
      <c r="L21" s="13">
        <f>SUM(H21)</f>
        <v>2722</v>
      </c>
      <c r="M21" s="5">
        <f t="shared" si="10"/>
        <v>-68</v>
      </c>
      <c r="N21" s="5">
        <f t="shared" si="11"/>
        <v>97.6</v>
      </c>
      <c r="O21" s="13"/>
      <c r="P21" s="13">
        <f>SUM(L21)</f>
        <v>2722</v>
      </c>
      <c r="Q21" s="5"/>
      <c r="R21" s="5"/>
      <c r="S21" s="10"/>
    </row>
    <row r="22" spans="1:19" s="8" customFormat="1" ht="22.5">
      <c r="A22" s="6" t="s">
        <v>39</v>
      </c>
      <c r="B22" s="7" t="s">
        <v>52</v>
      </c>
      <c r="C22" s="11">
        <v>72896</v>
      </c>
      <c r="D22" s="11">
        <v>70537.2</v>
      </c>
      <c r="E22" s="11">
        <f t="shared" si="6"/>
        <v>-2358.8</v>
      </c>
      <c r="F22" s="11">
        <f t="shared" si="7"/>
        <v>96.76</v>
      </c>
      <c r="G22" s="14">
        <v>74963</v>
      </c>
      <c r="H22" s="14">
        <v>73358.7</v>
      </c>
      <c r="I22" s="11">
        <f t="shared" si="8"/>
        <v>-1604.3</v>
      </c>
      <c r="J22" s="11">
        <f t="shared" si="9"/>
        <v>97.86</v>
      </c>
      <c r="K22" s="14">
        <v>75978</v>
      </c>
      <c r="L22" s="14">
        <v>76293.03</v>
      </c>
      <c r="M22" s="11">
        <f t="shared" si="10"/>
        <v>315.03</v>
      </c>
      <c r="N22" s="11">
        <f t="shared" si="11"/>
        <v>100.41</v>
      </c>
      <c r="O22" s="14"/>
      <c r="P22" s="11">
        <v>79344.76</v>
      </c>
      <c r="Q22" s="11"/>
      <c r="R22" s="11"/>
      <c r="S22" s="10"/>
    </row>
    <row r="23" spans="1:19" s="8" customFormat="1" ht="22.5">
      <c r="A23" s="6" t="s">
        <v>27</v>
      </c>
      <c r="B23" s="7" t="s">
        <v>31</v>
      </c>
      <c r="C23" s="11">
        <v>1953673.92</v>
      </c>
      <c r="D23" s="11">
        <v>2304027.1</v>
      </c>
      <c r="E23" s="5">
        <f t="shared" si="6"/>
        <v>350353.2</v>
      </c>
      <c r="F23" s="5">
        <f t="shared" si="7"/>
        <v>117.9</v>
      </c>
      <c r="G23" s="11">
        <v>2390635.52</v>
      </c>
      <c r="H23" s="11">
        <v>2396188.6</v>
      </c>
      <c r="I23" s="5">
        <f t="shared" si="8"/>
        <v>5553.1</v>
      </c>
      <c r="J23" s="5">
        <f t="shared" si="9"/>
        <v>100.2</v>
      </c>
      <c r="K23" s="11">
        <v>2440558.08</v>
      </c>
      <c r="L23" s="14">
        <v>2492035.53</v>
      </c>
      <c r="M23" s="5">
        <f t="shared" si="10"/>
        <v>51477.4</v>
      </c>
      <c r="N23" s="5">
        <f t="shared" si="11"/>
        <v>102.1</v>
      </c>
      <c r="O23" s="11"/>
      <c r="P23" s="5">
        <v>2591717.2</v>
      </c>
      <c r="Q23" s="5"/>
      <c r="R23" s="5"/>
      <c r="S23" s="10"/>
    </row>
    <row r="24" spans="1:19" s="9" customFormat="1" ht="11.25">
      <c r="A24" s="53" t="s">
        <v>66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8"/>
    </row>
    <row r="25" spans="1:19" s="8" customFormat="1" ht="33.75">
      <c r="A25" s="15" t="s">
        <v>65</v>
      </c>
      <c r="B25" s="7" t="s">
        <v>48</v>
      </c>
      <c r="C25" s="12"/>
      <c r="D25" s="12">
        <v>130000</v>
      </c>
      <c r="E25" s="5"/>
      <c r="F25" s="5"/>
      <c r="G25" s="5"/>
      <c r="H25" s="5">
        <v>133900</v>
      </c>
      <c r="I25" s="5"/>
      <c r="J25" s="5"/>
      <c r="K25" s="5"/>
      <c r="L25" s="5">
        <v>137900</v>
      </c>
      <c r="M25" s="5"/>
      <c r="N25" s="5"/>
      <c r="O25" s="5"/>
      <c r="P25" s="13">
        <v>142000</v>
      </c>
      <c r="Q25" s="5"/>
      <c r="R25" s="5"/>
      <c r="S25" s="10"/>
    </row>
    <row r="26" spans="1:19" s="9" customFormat="1" ht="11.25">
      <c r="A26" s="53" t="s">
        <v>67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>
        <f>L26-K26</f>
        <v>0</v>
      </c>
      <c r="N26" s="53"/>
      <c r="O26" s="53"/>
      <c r="P26" s="53"/>
      <c r="Q26" s="53"/>
      <c r="R26" s="53"/>
      <c r="S26" s="8"/>
    </row>
    <row r="27" spans="1:19" s="9" customFormat="1" ht="11.25">
      <c r="A27" s="17" t="s">
        <v>15</v>
      </c>
      <c r="B27" s="4" t="s">
        <v>31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8"/>
    </row>
    <row r="28" spans="1:19" s="9" customFormat="1" ht="11.25">
      <c r="A28" s="17" t="s">
        <v>16</v>
      </c>
      <c r="B28" s="4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8"/>
    </row>
    <row r="29" spans="1:19" s="9" customFormat="1" ht="33.75">
      <c r="A29" s="15" t="s">
        <v>50</v>
      </c>
      <c r="B29" s="4" t="s">
        <v>31</v>
      </c>
      <c r="C29" s="5">
        <v>123353.2</v>
      </c>
      <c r="D29" s="5">
        <v>575184</v>
      </c>
      <c r="E29" s="5">
        <f>D29-C29</f>
        <v>451830.8</v>
      </c>
      <c r="F29" s="5">
        <f>D29/C29*100</f>
        <v>466.3</v>
      </c>
      <c r="G29" s="5">
        <v>128534</v>
      </c>
      <c r="H29" s="5">
        <v>599341.7</v>
      </c>
      <c r="I29" s="5">
        <f>H29-G29</f>
        <v>470807.7</v>
      </c>
      <c r="J29" s="5">
        <f>H29/G29*100</f>
        <v>466.3</v>
      </c>
      <c r="K29" s="5">
        <v>134061</v>
      </c>
      <c r="L29" s="5">
        <v>625712.8</v>
      </c>
      <c r="M29" s="5">
        <f>L29-K29</f>
        <v>491651.8</v>
      </c>
      <c r="N29" s="5">
        <f>L29/K29*100</f>
        <v>466.7</v>
      </c>
      <c r="O29" s="5"/>
      <c r="P29" s="5">
        <v>653244.1</v>
      </c>
      <c r="Q29" s="5"/>
      <c r="R29" s="5"/>
      <c r="S29" s="8"/>
    </row>
    <row r="30" spans="1:19" s="9" customFormat="1" ht="11.25">
      <c r="A30" s="53" t="s">
        <v>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8"/>
    </row>
    <row r="31" spans="1:19" s="9" customFormat="1" ht="45">
      <c r="A31" s="15" t="s">
        <v>51</v>
      </c>
      <c r="B31" s="7" t="s">
        <v>31</v>
      </c>
      <c r="C31" s="18">
        <v>2095937.7</v>
      </c>
      <c r="D31" s="5">
        <v>1250097</v>
      </c>
      <c r="E31" s="5">
        <f>D31-C31</f>
        <v>-845840.7</v>
      </c>
      <c r="F31" s="5">
        <f>D31/C31*100</f>
        <v>59.6</v>
      </c>
      <c r="G31" s="5">
        <v>2188158.9</v>
      </c>
      <c r="H31" s="18">
        <v>1316352.1</v>
      </c>
      <c r="I31" s="5">
        <f>H31-G31</f>
        <v>-871806.8</v>
      </c>
      <c r="J31" s="5">
        <f>H31/G31*100</f>
        <v>60.2</v>
      </c>
      <c r="K31" s="5">
        <v>2280061.6</v>
      </c>
      <c r="L31" s="5">
        <v>1342679.5</v>
      </c>
      <c r="M31" s="5">
        <f>L31-K31</f>
        <v>-937382.1</v>
      </c>
      <c r="N31" s="5">
        <f>L31/K31*100</f>
        <v>58.9</v>
      </c>
      <c r="O31" s="5"/>
      <c r="P31" s="5">
        <v>1369532.8</v>
      </c>
      <c r="Q31" s="5"/>
      <c r="R31" s="5"/>
      <c r="S31" s="8"/>
    </row>
    <row r="32" spans="1:19" s="9" customFormat="1" ht="11.25">
      <c r="A32" s="53" t="s">
        <v>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8"/>
    </row>
    <row r="33" spans="1:19" s="9" customFormat="1" ht="33.75">
      <c r="A33" s="15" t="s">
        <v>53</v>
      </c>
      <c r="B33" s="19" t="s">
        <v>54</v>
      </c>
      <c r="C33" s="5">
        <v>110.8</v>
      </c>
      <c r="D33" s="5">
        <v>111.9</v>
      </c>
      <c r="E33" s="5">
        <f>D33-C33</f>
        <v>1.1</v>
      </c>
      <c r="F33" s="5">
        <f>D33/C33*100</f>
        <v>101</v>
      </c>
      <c r="G33" s="5">
        <v>110.8</v>
      </c>
      <c r="H33" s="5">
        <f>SUM(D33)</f>
        <v>111.9</v>
      </c>
      <c r="I33" s="5">
        <f>H33-G33</f>
        <v>1.1</v>
      </c>
      <c r="J33" s="5">
        <f>H33/G33*100</f>
        <v>101</v>
      </c>
      <c r="K33" s="5">
        <v>110.8</v>
      </c>
      <c r="L33" s="5">
        <f>SUM(H33)</f>
        <v>111.9</v>
      </c>
      <c r="M33" s="5">
        <f>L33-K33</f>
        <v>1.1</v>
      </c>
      <c r="N33" s="5">
        <f>L33/K33*100</f>
        <v>101</v>
      </c>
      <c r="O33" s="5"/>
      <c r="P33" s="5">
        <f>SUM(L33)</f>
        <v>111.9</v>
      </c>
      <c r="Q33" s="5"/>
      <c r="R33" s="5"/>
      <c r="S33" s="8"/>
    </row>
    <row r="34" spans="1:19" s="9" customFormat="1" ht="45">
      <c r="A34" s="15" t="s">
        <v>60</v>
      </c>
      <c r="B34" s="19" t="s">
        <v>54</v>
      </c>
      <c r="C34" s="5">
        <v>23.3</v>
      </c>
      <c r="D34" s="5">
        <v>75.6</v>
      </c>
      <c r="E34" s="5">
        <f>D34-C34</f>
        <v>52.3</v>
      </c>
      <c r="F34" s="5">
        <f>D34/C34*100</f>
        <v>324.5</v>
      </c>
      <c r="G34" s="5">
        <v>23.3</v>
      </c>
      <c r="H34" s="5">
        <f>SUM(D34)</f>
        <v>75.6</v>
      </c>
      <c r="I34" s="5">
        <f>H34-G34</f>
        <v>52.3</v>
      </c>
      <c r="J34" s="5">
        <f>H34/G34*100</f>
        <v>324.5</v>
      </c>
      <c r="K34" s="5">
        <v>23.3</v>
      </c>
      <c r="L34" s="5">
        <f>SUM(H34)</f>
        <v>75.6</v>
      </c>
      <c r="M34" s="5">
        <f>L34-K34</f>
        <v>52.3</v>
      </c>
      <c r="N34" s="5">
        <f>L34/K34*100</f>
        <v>324.5</v>
      </c>
      <c r="O34" s="5"/>
      <c r="P34" s="5">
        <f>SUM(L34)</f>
        <v>75.6</v>
      </c>
      <c r="Q34" s="5"/>
      <c r="R34" s="5"/>
      <c r="S34" s="8"/>
    </row>
    <row r="35" spans="1:19" s="9" customFormat="1" ht="56.25">
      <c r="A35" s="15" t="s">
        <v>61</v>
      </c>
      <c r="B35" s="19" t="s">
        <v>46</v>
      </c>
      <c r="C35" s="5">
        <v>21</v>
      </c>
      <c r="D35" s="5">
        <v>67.6</v>
      </c>
      <c r="E35" s="5">
        <f>D35-C35</f>
        <v>46.6</v>
      </c>
      <c r="F35" s="5">
        <f>D35/C35*100</f>
        <v>321.9</v>
      </c>
      <c r="G35" s="5">
        <v>21</v>
      </c>
      <c r="H35" s="5">
        <f>SUM(D35)</f>
        <v>67.6</v>
      </c>
      <c r="I35" s="5">
        <f>H35-G35</f>
        <v>46.6</v>
      </c>
      <c r="J35" s="5">
        <f>H35/G35*100</f>
        <v>321.9</v>
      </c>
      <c r="K35" s="5">
        <v>21</v>
      </c>
      <c r="L35" s="5">
        <f>SUM(H35)</f>
        <v>67.6</v>
      </c>
      <c r="M35" s="5">
        <f>L35-K35</f>
        <v>46.6</v>
      </c>
      <c r="N35" s="5">
        <f>L35/K35*100</f>
        <v>321.9</v>
      </c>
      <c r="O35" s="5"/>
      <c r="P35" s="5">
        <f>SUM(L35)</f>
        <v>67.6</v>
      </c>
      <c r="Q35" s="5"/>
      <c r="R35" s="5"/>
      <c r="S35" s="8"/>
    </row>
    <row r="36" spans="1:19" s="9" customFormat="1" ht="11.25">
      <c r="A36" s="53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8"/>
    </row>
    <row r="37" spans="1:19" s="9" customFormat="1" ht="31.5">
      <c r="A37" s="20" t="s">
        <v>56</v>
      </c>
      <c r="B37" s="4" t="s">
        <v>31</v>
      </c>
      <c r="C37" s="28">
        <f>SUM(C39+C49)</f>
        <v>135428.1</v>
      </c>
      <c r="D37" s="28">
        <f>SUM(D39+D49)</f>
        <v>167467.7</v>
      </c>
      <c r="E37" s="5">
        <f>D37-C37</f>
        <v>32039.6</v>
      </c>
      <c r="F37" s="5">
        <f>D37/C37*100</f>
        <v>123.7</v>
      </c>
      <c r="G37" s="28">
        <f>SUM(G39+G49)</f>
        <v>140626.4</v>
      </c>
      <c r="H37" s="28">
        <f>SUM(H39+H49)</f>
        <v>118315.8</v>
      </c>
      <c r="I37" s="5">
        <f>H37-G37</f>
        <v>-22310.6</v>
      </c>
      <c r="J37" s="5">
        <f>H37/G37*100</f>
        <v>84.1</v>
      </c>
      <c r="K37" s="28">
        <f>SUM(K39+K49)</f>
        <v>145639.7</v>
      </c>
      <c r="L37" s="28">
        <f>SUM(L39+L49)</f>
        <v>123687.6</v>
      </c>
      <c r="M37" s="5">
        <f>L37-K37</f>
        <v>-21952.1</v>
      </c>
      <c r="N37" s="5">
        <f>L37/K37*100</f>
        <v>84.9</v>
      </c>
      <c r="O37" s="28"/>
      <c r="P37" s="28">
        <f>SUM(P39+P49)</f>
        <v>127414.9</v>
      </c>
      <c r="Q37" s="5"/>
      <c r="R37" s="5"/>
      <c r="S37" s="8"/>
    </row>
    <row r="38" spans="1:18" s="39" customFormat="1" ht="11.25">
      <c r="A38" s="3" t="s">
        <v>7</v>
      </c>
      <c r="B38" s="4" t="s">
        <v>31</v>
      </c>
      <c r="C38" s="28"/>
      <c r="D38" s="28"/>
      <c r="E38" s="5"/>
      <c r="F38" s="5"/>
      <c r="G38" s="38"/>
      <c r="H38" s="28"/>
      <c r="I38" s="5"/>
      <c r="J38" s="5"/>
      <c r="K38" s="38"/>
      <c r="L38" s="28"/>
      <c r="M38" s="5"/>
      <c r="N38" s="5"/>
      <c r="O38" s="38"/>
      <c r="P38" s="28"/>
      <c r="Q38" s="5"/>
      <c r="R38" s="5"/>
    </row>
    <row r="39" spans="1:18" s="40" customFormat="1" ht="22.5">
      <c r="A39" s="21" t="s">
        <v>18</v>
      </c>
      <c r="B39" s="22" t="s">
        <v>31</v>
      </c>
      <c r="C39" s="5">
        <v>131611.7</v>
      </c>
      <c r="D39" s="5">
        <v>111251.3</v>
      </c>
      <c r="E39" s="5">
        <f>D39-C39</f>
        <v>-20360.4</v>
      </c>
      <c r="F39" s="5">
        <f>D39/C39*100</f>
        <v>84.5</v>
      </c>
      <c r="G39" s="13">
        <v>136991.9</v>
      </c>
      <c r="H39" s="5">
        <v>115556.7</v>
      </c>
      <c r="I39" s="5">
        <f>H39-G39</f>
        <v>-21435.2</v>
      </c>
      <c r="J39" s="5">
        <f>H39/G39*100</f>
        <v>84.4</v>
      </c>
      <c r="K39" s="13">
        <v>142761</v>
      </c>
      <c r="L39" s="5">
        <v>120822</v>
      </c>
      <c r="M39" s="5">
        <f>L39-K39</f>
        <v>-21939</v>
      </c>
      <c r="N39" s="5">
        <f>L39/K39*100</f>
        <v>84.6</v>
      </c>
      <c r="O39" s="13"/>
      <c r="P39" s="5">
        <v>125344.3</v>
      </c>
      <c r="Q39" s="5"/>
      <c r="R39" s="5"/>
    </row>
    <row r="40" spans="1:18" s="40" customFormat="1" ht="22.5">
      <c r="A40" s="21" t="s">
        <v>32</v>
      </c>
      <c r="B40" s="22" t="s">
        <v>31</v>
      </c>
      <c r="C40" s="5">
        <v>56012.6</v>
      </c>
      <c r="D40" s="5">
        <v>53014.3</v>
      </c>
      <c r="E40" s="5">
        <f>D40-C40</f>
        <v>-2998.3</v>
      </c>
      <c r="F40" s="5">
        <f>D40/C40*100</f>
        <v>94.6</v>
      </c>
      <c r="G40" s="13">
        <v>59177.9</v>
      </c>
      <c r="H40" s="5">
        <v>56395.8</v>
      </c>
      <c r="I40" s="5">
        <f>H40-G40</f>
        <v>-2782.1</v>
      </c>
      <c r="J40" s="5">
        <f>H40/G40*100</f>
        <v>95.3</v>
      </c>
      <c r="K40" s="13">
        <v>62758.5</v>
      </c>
      <c r="L40" s="5">
        <v>60162.3</v>
      </c>
      <c r="M40" s="5">
        <f>L40-K40</f>
        <v>-2596.2</v>
      </c>
      <c r="N40" s="5">
        <f>L40/K40*100</f>
        <v>95.9</v>
      </c>
      <c r="O40" s="13"/>
      <c r="P40" s="5">
        <v>64361.2</v>
      </c>
      <c r="Q40" s="5"/>
      <c r="R40" s="5"/>
    </row>
    <row r="41" spans="1:18" s="40" customFormat="1" ht="11.25">
      <c r="A41" s="21" t="s">
        <v>57</v>
      </c>
      <c r="B41" s="22" t="s">
        <v>31</v>
      </c>
      <c r="C41" s="5">
        <v>4567</v>
      </c>
      <c r="D41" s="5">
        <v>356.9</v>
      </c>
      <c r="E41" s="5">
        <f>D41-C41</f>
        <v>-4210.1</v>
      </c>
      <c r="F41" s="5">
        <f>D41/C41*100</f>
        <v>7.8</v>
      </c>
      <c r="G41" s="13">
        <v>4708.6</v>
      </c>
      <c r="H41" s="5">
        <v>368.3</v>
      </c>
      <c r="I41" s="5">
        <f>H41-G41</f>
        <v>-4340.3</v>
      </c>
      <c r="J41" s="5">
        <f>H41/G41*100</f>
        <v>7.8</v>
      </c>
      <c r="K41" s="13">
        <v>4864</v>
      </c>
      <c r="L41" s="5">
        <v>380.8</v>
      </c>
      <c r="M41" s="5">
        <f>L41-K41</f>
        <v>-4483.2</v>
      </c>
      <c r="N41" s="5">
        <f>L41/K41*100</f>
        <v>7.8</v>
      </c>
      <c r="O41" s="13"/>
      <c r="P41" s="5">
        <v>394.5</v>
      </c>
      <c r="Q41" s="5"/>
      <c r="R41" s="5"/>
    </row>
    <row r="42" spans="1:18" s="40" customFormat="1" ht="11.25">
      <c r="A42" s="21" t="s">
        <v>17</v>
      </c>
      <c r="B42" s="22"/>
      <c r="C42" s="5">
        <v>52348.2</v>
      </c>
      <c r="D42" s="5">
        <v>38573</v>
      </c>
      <c r="E42" s="5">
        <f>D42-C42</f>
        <v>-13775.2</v>
      </c>
      <c r="F42" s="5">
        <f>D42/C42*100</f>
        <v>73.7</v>
      </c>
      <c r="G42" s="5">
        <v>54015.5</v>
      </c>
      <c r="H42" s="5">
        <v>38917.4</v>
      </c>
      <c r="I42" s="5">
        <f>H42-G42</f>
        <v>-15098.1</v>
      </c>
      <c r="J42" s="5">
        <f>H42/G42*100</f>
        <v>72</v>
      </c>
      <c r="K42" s="5">
        <v>55738.6</v>
      </c>
      <c r="L42" s="5">
        <v>39189.4</v>
      </c>
      <c r="M42" s="5">
        <f>L42-K42</f>
        <v>-16549.2</v>
      </c>
      <c r="N42" s="5">
        <f>L42/K42*100</f>
        <v>70.3</v>
      </c>
      <c r="O42" s="5"/>
      <c r="P42" s="5">
        <v>39524.4</v>
      </c>
      <c r="Q42" s="5"/>
      <c r="R42" s="5"/>
    </row>
    <row r="43" spans="1:18" s="40" customFormat="1" ht="11.25">
      <c r="A43" s="21" t="s">
        <v>7</v>
      </c>
      <c r="B43" s="22"/>
      <c r="C43" s="5"/>
      <c r="D43" s="5"/>
      <c r="E43" s="5"/>
      <c r="F43" s="5"/>
      <c r="G43" s="13"/>
      <c r="H43" s="5"/>
      <c r="I43" s="5"/>
      <c r="J43" s="5"/>
      <c r="K43" s="13"/>
      <c r="L43" s="5"/>
      <c r="M43" s="5"/>
      <c r="N43" s="5"/>
      <c r="O43" s="13"/>
      <c r="P43" s="5"/>
      <c r="Q43" s="5"/>
      <c r="R43" s="5"/>
    </row>
    <row r="44" spans="1:18" s="40" customFormat="1" ht="11.25">
      <c r="A44" s="21" t="s">
        <v>58</v>
      </c>
      <c r="B44" s="22"/>
      <c r="C44" s="5">
        <v>2418.2</v>
      </c>
      <c r="D44" s="5">
        <v>2209</v>
      </c>
      <c r="E44" s="5">
        <f aca="true" t="shared" si="12" ref="E44:E50">D44-C44</f>
        <v>-209.2</v>
      </c>
      <c r="F44" s="5">
        <f aca="true" t="shared" si="13" ref="F44:F50">D44/C44*100</f>
        <v>91.3</v>
      </c>
      <c r="G44" s="13">
        <v>2587.5</v>
      </c>
      <c r="H44" s="5">
        <v>2319</v>
      </c>
      <c r="I44" s="5">
        <f aca="true" t="shared" si="14" ref="I44:I50">H44-G44</f>
        <v>-268.5</v>
      </c>
      <c r="J44" s="5">
        <f aca="true" t="shared" si="15" ref="J44:J50">H44/G44*100</f>
        <v>89.6</v>
      </c>
      <c r="K44" s="13">
        <v>2768.6</v>
      </c>
      <c r="L44" s="5">
        <v>2435</v>
      </c>
      <c r="M44" s="5">
        <f aca="true" t="shared" si="16" ref="M44:M50">L44-K44</f>
        <v>-333.6</v>
      </c>
      <c r="N44" s="5">
        <f aca="true" t="shared" si="17" ref="N44:N50">L44/K44*100</f>
        <v>88</v>
      </c>
      <c r="O44" s="13"/>
      <c r="P44" s="5">
        <v>2557</v>
      </c>
      <c r="Q44" s="5"/>
      <c r="R44" s="5"/>
    </row>
    <row r="45" spans="1:18" s="40" customFormat="1" ht="11.25">
      <c r="A45" s="21" t="s">
        <v>33</v>
      </c>
      <c r="B45" s="22"/>
      <c r="C45" s="5">
        <v>49930</v>
      </c>
      <c r="D45" s="5">
        <v>36364</v>
      </c>
      <c r="E45" s="5">
        <f t="shared" si="12"/>
        <v>-13566</v>
      </c>
      <c r="F45" s="5">
        <f t="shared" si="13"/>
        <v>72.8</v>
      </c>
      <c r="G45" s="13">
        <v>51428</v>
      </c>
      <c r="H45" s="5">
        <v>36598.4</v>
      </c>
      <c r="I45" s="5">
        <f t="shared" si="14"/>
        <v>-14829.6</v>
      </c>
      <c r="J45" s="5">
        <f t="shared" si="15"/>
        <v>71.2</v>
      </c>
      <c r="K45" s="13">
        <v>52970</v>
      </c>
      <c r="L45" s="5">
        <v>36754.4</v>
      </c>
      <c r="M45" s="5">
        <f t="shared" si="16"/>
        <v>-16215.6</v>
      </c>
      <c r="N45" s="5">
        <f t="shared" si="17"/>
        <v>69.4</v>
      </c>
      <c r="O45" s="13"/>
      <c r="P45" s="5">
        <v>36967.4</v>
      </c>
      <c r="Q45" s="5"/>
      <c r="R45" s="5"/>
    </row>
    <row r="46" spans="1:18" s="40" customFormat="1" ht="45">
      <c r="A46" s="21" t="s">
        <v>19</v>
      </c>
      <c r="B46" s="22" t="s">
        <v>31</v>
      </c>
      <c r="C46" s="5">
        <v>7931.4</v>
      </c>
      <c r="D46" s="5">
        <v>7859.9</v>
      </c>
      <c r="E46" s="5">
        <f t="shared" si="12"/>
        <v>-71.5</v>
      </c>
      <c r="F46" s="5">
        <f t="shared" si="13"/>
        <v>99.1</v>
      </c>
      <c r="G46" s="13">
        <v>8131.4</v>
      </c>
      <c r="H46" s="5">
        <v>7623</v>
      </c>
      <c r="I46" s="5">
        <f t="shared" si="14"/>
        <v>-508.4</v>
      </c>
      <c r="J46" s="5">
        <f t="shared" si="15"/>
        <v>93.7</v>
      </c>
      <c r="K46" s="13">
        <v>8231.4</v>
      </c>
      <c r="L46" s="5">
        <v>7723</v>
      </c>
      <c r="M46" s="5">
        <f t="shared" si="16"/>
        <v>-508.4</v>
      </c>
      <c r="N46" s="5">
        <f t="shared" si="17"/>
        <v>93.8</v>
      </c>
      <c r="O46" s="13"/>
      <c r="P46" s="5">
        <v>7823</v>
      </c>
      <c r="Q46" s="5"/>
      <c r="R46" s="5"/>
    </row>
    <row r="47" spans="1:18" s="40" customFormat="1" ht="33.75">
      <c r="A47" s="21" t="s">
        <v>20</v>
      </c>
      <c r="B47" s="22" t="s">
        <v>31</v>
      </c>
      <c r="C47" s="5">
        <v>4666</v>
      </c>
      <c r="D47" s="5">
        <v>4666</v>
      </c>
      <c r="E47" s="5">
        <f t="shared" si="12"/>
        <v>0</v>
      </c>
      <c r="F47" s="5">
        <f t="shared" si="13"/>
        <v>100</v>
      </c>
      <c r="G47" s="13">
        <v>4666</v>
      </c>
      <c r="H47" s="5">
        <v>4666</v>
      </c>
      <c r="I47" s="5">
        <f t="shared" si="14"/>
        <v>0</v>
      </c>
      <c r="J47" s="5">
        <f t="shared" si="15"/>
        <v>100</v>
      </c>
      <c r="K47" s="13">
        <v>4666</v>
      </c>
      <c r="L47" s="5">
        <v>4666</v>
      </c>
      <c r="M47" s="5">
        <f t="shared" si="16"/>
        <v>0</v>
      </c>
      <c r="N47" s="5">
        <f t="shared" si="17"/>
        <v>100</v>
      </c>
      <c r="O47" s="13"/>
      <c r="P47" s="5">
        <v>4366</v>
      </c>
      <c r="Q47" s="5"/>
      <c r="R47" s="5"/>
    </row>
    <row r="48" spans="1:18" s="40" customFormat="1" ht="11.25">
      <c r="A48" s="21" t="s">
        <v>36</v>
      </c>
      <c r="B48" s="22" t="s">
        <v>31</v>
      </c>
      <c r="C48" s="5">
        <v>972</v>
      </c>
      <c r="D48" s="5">
        <v>1084</v>
      </c>
      <c r="E48" s="5">
        <f t="shared" si="12"/>
        <v>112</v>
      </c>
      <c r="F48" s="5">
        <f t="shared" si="13"/>
        <v>111.5</v>
      </c>
      <c r="G48" s="5">
        <v>1000</v>
      </c>
      <c r="H48" s="5">
        <v>1000</v>
      </c>
      <c r="I48" s="5">
        <f t="shared" si="14"/>
        <v>0</v>
      </c>
      <c r="J48" s="5">
        <f t="shared" si="15"/>
        <v>100</v>
      </c>
      <c r="K48" s="13">
        <v>1000</v>
      </c>
      <c r="L48" s="5">
        <v>1000</v>
      </c>
      <c r="M48" s="5">
        <f t="shared" si="16"/>
        <v>0</v>
      </c>
      <c r="N48" s="5">
        <f t="shared" si="17"/>
        <v>100</v>
      </c>
      <c r="O48" s="13"/>
      <c r="P48" s="5">
        <v>1000</v>
      </c>
      <c r="Q48" s="5"/>
      <c r="R48" s="5"/>
    </row>
    <row r="49" spans="1:18" s="40" customFormat="1" ht="33.75">
      <c r="A49" s="21" t="s">
        <v>21</v>
      </c>
      <c r="B49" s="22" t="s">
        <v>31</v>
      </c>
      <c r="C49" s="5">
        <v>3816.4</v>
      </c>
      <c r="D49" s="5">
        <v>56216.4</v>
      </c>
      <c r="E49" s="5">
        <f t="shared" si="12"/>
        <v>52400</v>
      </c>
      <c r="F49" s="5">
        <f t="shared" si="13"/>
        <v>1473</v>
      </c>
      <c r="G49" s="5">
        <v>3634.5</v>
      </c>
      <c r="H49" s="5">
        <v>2759.1</v>
      </c>
      <c r="I49" s="5">
        <f t="shared" si="14"/>
        <v>-875.4</v>
      </c>
      <c r="J49" s="5">
        <f t="shared" si="15"/>
        <v>75.9</v>
      </c>
      <c r="K49" s="5">
        <v>2878.7</v>
      </c>
      <c r="L49" s="5">
        <v>2865.6</v>
      </c>
      <c r="M49" s="5">
        <f t="shared" si="16"/>
        <v>-13.1</v>
      </c>
      <c r="N49" s="5">
        <f t="shared" si="17"/>
        <v>99.5</v>
      </c>
      <c r="O49" s="5"/>
      <c r="P49" s="5">
        <v>2070.6</v>
      </c>
      <c r="Q49" s="5"/>
      <c r="R49" s="5"/>
    </row>
    <row r="50" spans="1:18" s="41" customFormat="1" ht="11.25">
      <c r="A50" s="23" t="s">
        <v>22</v>
      </c>
      <c r="B50" s="22" t="s">
        <v>31</v>
      </c>
      <c r="C50" s="28">
        <f>SUM(C52:C61)</f>
        <v>142008.6</v>
      </c>
      <c r="D50" s="28">
        <f>SUM(D52:D61)</f>
        <v>210152.2</v>
      </c>
      <c r="E50" s="5">
        <f t="shared" si="12"/>
        <v>68143.6</v>
      </c>
      <c r="F50" s="5">
        <f t="shared" si="13"/>
        <v>148</v>
      </c>
      <c r="G50" s="28">
        <f>SUM(G52:G61)</f>
        <v>147475.9</v>
      </c>
      <c r="H50" s="28">
        <f>SUM(H52:H61)</f>
        <v>129871.4</v>
      </c>
      <c r="I50" s="5">
        <f t="shared" si="14"/>
        <v>-17604.5</v>
      </c>
      <c r="J50" s="5">
        <f t="shared" si="15"/>
        <v>88.1</v>
      </c>
      <c r="K50" s="28">
        <f>SUM(K52:K61)</f>
        <v>152777.7</v>
      </c>
      <c r="L50" s="28">
        <f>SUM(L52:L61)</f>
        <v>135769.8</v>
      </c>
      <c r="M50" s="5">
        <f t="shared" si="16"/>
        <v>-17007.9</v>
      </c>
      <c r="N50" s="5">
        <f t="shared" si="17"/>
        <v>88.9</v>
      </c>
      <c r="O50" s="28"/>
      <c r="P50" s="28">
        <f>SUM(P52:P61)</f>
        <v>139949.3</v>
      </c>
      <c r="Q50" s="5"/>
      <c r="R50" s="5"/>
    </row>
    <row r="51" spans="1:18" s="40" customFormat="1" ht="11.25">
      <c r="A51" s="21" t="s">
        <v>7</v>
      </c>
      <c r="B51" s="22"/>
      <c r="C51" s="5"/>
      <c r="D51" s="5"/>
      <c r="E51" s="5"/>
      <c r="F51" s="5"/>
      <c r="G51" s="13"/>
      <c r="H51" s="5"/>
      <c r="I51" s="5"/>
      <c r="J51" s="5"/>
      <c r="K51" s="13"/>
      <c r="L51" s="5"/>
      <c r="M51" s="5"/>
      <c r="N51" s="5"/>
      <c r="O51" s="13"/>
      <c r="P51" s="5"/>
      <c r="Q51" s="5"/>
      <c r="R51" s="5"/>
    </row>
    <row r="52" spans="1:18" s="40" customFormat="1" ht="11.25">
      <c r="A52" s="24" t="s">
        <v>1</v>
      </c>
      <c r="B52" s="22" t="s">
        <v>31</v>
      </c>
      <c r="C52" s="5">
        <v>27428.5</v>
      </c>
      <c r="D52" s="5">
        <v>32049.9</v>
      </c>
      <c r="E52" s="5">
        <f aca="true" t="shared" si="18" ref="E52:E62">D52-C52</f>
        <v>4621.4</v>
      </c>
      <c r="F52" s="5">
        <f aca="true" t="shared" si="19" ref="F52:F61">D52/C52*100</f>
        <v>116.8</v>
      </c>
      <c r="G52" s="13">
        <v>26604.2</v>
      </c>
      <c r="H52" s="5">
        <v>34706.1</v>
      </c>
      <c r="I52" s="5">
        <f aca="true" t="shared" si="20" ref="I52:I62">H52-G52</f>
        <v>8101.9</v>
      </c>
      <c r="J52" s="5">
        <f aca="true" t="shared" si="21" ref="J52:J62">H52/G52*100</f>
        <v>130.5</v>
      </c>
      <c r="K52" s="13">
        <v>26798.7</v>
      </c>
      <c r="L52" s="5">
        <v>34908.8</v>
      </c>
      <c r="M52" s="5">
        <f aca="true" t="shared" si="22" ref="M52:M62">L52-K52</f>
        <v>8110.1</v>
      </c>
      <c r="N52" s="5">
        <f aca="true" t="shared" si="23" ref="N52:N62">L52/K52*100</f>
        <v>130.3</v>
      </c>
      <c r="O52" s="13"/>
      <c r="P52" s="5">
        <v>35391.9</v>
      </c>
      <c r="Q52" s="5"/>
      <c r="R52" s="5"/>
    </row>
    <row r="53" spans="1:18" s="40" customFormat="1" ht="11.25">
      <c r="A53" s="25" t="s">
        <v>59</v>
      </c>
      <c r="B53" s="22" t="s">
        <v>31</v>
      </c>
      <c r="C53" s="5">
        <v>727.8</v>
      </c>
      <c r="D53" s="5">
        <v>834.7</v>
      </c>
      <c r="E53" s="5">
        <f t="shared" si="18"/>
        <v>106.9</v>
      </c>
      <c r="F53" s="5">
        <f t="shared" si="19"/>
        <v>114.7</v>
      </c>
      <c r="G53" s="13">
        <v>755.8</v>
      </c>
      <c r="H53" s="5">
        <v>844.2</v>
      </c>
      <c r="I53" s="5">
        <f t="shared" si="20"/>
        <v>88.4</v>
      </c>
      <c r="J53" s="5">
        <f t="shared" si="21"/>
        <v>111.7</v>
      </c>
      <c r="K53" s="13"/>
      <c r="L53" s="5">
        <v>874.4</v>
      </c>
      <c r="M53" s="5">
        <f t="shared" si="22"/>
        <v>874.4</v>
      </c>
      <c r="N53" s="5"/>
      <c r="O53" s="13"/>
      <c r="P53" s="5"/>
      <c r="Q53" s="5"/>
      <c r="R53" s="5"/>
    </row>
    <row r="54" spans="1:18" s="40" customFormat="1" ht="33.75">
      <c r="A54" s="26" t="s">
        <v>2</v>
      </c>
      <c r="B54" s="22" t="s">
        <v>31</v>
      </c>
      <c r="C54" s="5">
        <v>3951.8</v>
      </c>
      <c r="D54" s="5">
        <v>2414.5</v>
      </c>
      <c r="E54" s="5">
        <f t="shared" si="18"/>
        <v>-1537.3</v>
      </c>
      <c r="F54" s="5">
        <f t="shared" si="19"/>
        <v>61.1</v>
      </c>
      <c r="G54" s="13">
        <v>4003.1</v>
      </c>
      <c r="H54" s="5">
        <v>3330</v>
      </c>
      <c r="I54" s="5">
        <f t="shared" si="20"/>
        <v>-673.1</v>
      </c>
      <c r="J54" s="5">
        <f t="shared" si="21"/>
        <v>83.2</v>
      </c>
      <c r="K54" s="13">
        <v>1521.8</v>
      </c>
      <c r="L54" s="5">
        <v>3510</v>
      </c>
      <c r="M54" s="5">
        <f t="shared" si="22"/>
        <v>1988.2</v>
      </c>
      <c r="N54" s="5">
        <f t="shared" si="23"/>
        <v>230.6</v>
      </c>
      <c r="O54" s="13"/>
      <c r="P54" s="5">
        <v>3001.8</v>
      </c>
      <c r="Q54" s="5"/>
      <c r="R54" s="5"/>
    </row>
    <row r="55" spans="1:18" s="40" customFormat="1" ht="11.25">
      <c r="A55" s="25" t="s">
        <v>3</v>
      </c>
      <c r="B55" s="22" t="s">
        <v>31</v>
      </c>
      <c r="C55" s="5">
        <v>19671.8</v>
      </c>
      <c r="D55" s="5">
        <v>37416.3</v>
      </c>
      <c r="E55" s="5">
        <f t="shared" si="18"/>
        <v>17744.5</v>
      </c>
      <c r="F55" s="5">
        <f t="shared" si="19"/>
        <v>190.2</v>
      </c>
      <c r="G55" s="13">
        <v>22313.5</v>
      </c>
      <c r="H55" s="5">
        <v>14306</v>
      </c>
      <c r="I55" s="5">
        <f t="shared" si="20"/>
        <v>-8007.5</v>
      </c>
      <c r="J55" s="5">
        <f t="shared" si="21"/>
        <v>64.1</v>
      </c>
      <c r="K55" s="13">
        <v>20287</v>
      </c>
      <c r="L55" s="5">
        <v>14681.8</v>
      </c>
      <c r="M55" s="5">
        <f t="shared" si="22"/>
        <v>-5605.2</v>
      </c>
      <c r="N55" s="5">
        <f t="shared" si="23"/>
        <v>72.4</v>
      </c>
      <c r="O55" s="13"/>
      <c r="P55" s="5">
        <v>16278.8</v>
      </c>
      <c r="Q55" s="5"/>
      <c r="R55" s="5"/>
    </row>
    <row r="56" spans="1:18" s="40" customFormat="1" ht="22.5">
      <c r="A56" s="25" t="s">
        <v>4</v>
      </c>
      <c r="B56" s="22" t="s">
        <v>31</v>
      </c>
      <c r="C56" s="5">
        <v>38130.6</v>
      </c>
      <c r="D56" s="5">
        <v>51177.4</v>
      </c>
      <c r="E56" s="5">
        <f t="shared" si="18"/>
        <v>13046.8</v>
      </c>
      <c r="F56" s="5">
        <f t="shared" si="19"/>
        <v>134.2</v>
      </c>
      <c r="G56" s="13">
        <v>37900</v>
      </c>
      <c r="H56" s="5">
        <v>28292</v>
      </c>
      <c r="I56" s="5">
        <f t="shared" si="20"/>
        <v>-9608</v>
      </c>
      <c r="J56" s="5">
        <f t="shared" si="21"/>
        <v>74.6</v>
      </c>
      <c r="K56" s="13">
        <v>43956.2</v>
      </c>
      <c r="L56" s="5">
        <v>29474.6</v>
      </c>
      <c r="M56" s="5">
        <f t="shared" si="22"/>
        <v>-14481.6</v>
      </c>
      <c r="N56" s="5">
        <f t="shared" si="23"/>
        <v>67.1</v>
      </c>
      <c r="O56" s="13"/>
      <c r="P56" s="5">
        <v>34079</v>
      </c>
      <c r="Q56" s="5"/>
      <c r="R56" s="5"/>
    </row>
    <row r="57" spans="1:18" s="40" customFormat="1" ht="11.25">
      <c r="A57" s="25" t="s">
        <v>5</v>
      </c>
      <c r="B57" s="22" t="s">
        <v>31</v>
      </c>
      <c r="C57" s="5">
        <v>1189.7</v>
      </c>
      <c r="D57" s="5">
        <v>216</v>
      </c>
      <c r="E57" s="5">
        <f t="shared" si="18"/>
        <v>-973.7</v>
      </c>
      <c r="F57" s="5">
        <f t="shared" si="19"/>
        <v>18.2</v>
      </c>
      <c r="G57" s="13">
        <v>1247.2</v>
      </c>
      <c r="H57" s="5">
        <v>797</v>
      </c>
      <c r="I57" s="5">
        <f t="shared" si="20"/>
        <v>-450.2</v>
      </c>
      <c r="J57" s="5">
        <f t="shared" si="21"/>
        <v>63.9</v>
      </c>
      <c r="K57" s="13">
        <v>1307.6</v>
      </c>
      <c r="L57" s="5">
        <v>797</v>
      </c>
      <c r="M57" s="5">
        <f t="shared" si="22"/>
        <v>-510.6</v>
      </c>
      <c r="N57" s="5">
        <f t="shared" si="23"/>
        <v>61</v>
      </c>
      <c r="O57" s="13"/>
      <c r="P57" s="5">
        <v>797</v>
      </c>
      <c r="Q57" s="5"/>
      <c r="R57" s="5"/>
    </row>
    <row r="58" spans="1:18" s="40" customFormat="1" ht="11.25">
      <c r="A58" s="25" t="s">
        <v>8</v>
      </c>
      <c r="B58" s="22" t="s">
        <v>31</v>
      </c>
      <c r="C58" s="5">
        <v>36552.4</v>
      </c>
      <c r="D58" s="5">
        <v>71343</v>
      </c>
      <c r="E58" s="5">
        <f t="shared" si="18"/>
        <v>34790.6</v>
      </c>
      <c r="F58" s="5">
        <f t="shared" si="19"/>
        <v>195.2</v>
      </c>
      <c r="G58" s="13">
        <v>36790.1</v>
      </c>
      <c r="H58" s="5">
        <v>34945</v>
      </c>
      <c r="I58" s="5">
        <f t="shared" si="20"/>
        <v>-1845.1</v>
      </c>
      <c r="J58" s="5">
        <f t="shared" si="21"/>
        <v>95</v>
      </c>
      <c r="K58" s="13">
        <v>37045.4</v>
      </c>
      <c r="L58" s="5">
        <v>35545.4</v>
      </c>
      <c r="M58" s="5">
        <f t="shared" si="22"/>
        <v>-1500</v>
      </c>
      <c r="N58" s="5">
        <f t="shared" si="23"/>
        <v>96</v>
      </c>
      <c r="O58" s="13"/>
      <c r="P58" s="5">
        <v>30743.5</v>
      </c>
      <c r="Q58" s="5"/>
      <c r="R58" s="5"/>
    </row>
    <row r="59" spans="1:18" s="40" customFormat="1" ht="11.25">
      <c r="A59" s="26" t="s">
        <v>6</v>
      </c>
      <c r="B59" s="22" t="s">
        <v>31</v>
      </c>
      <c r="C59" s="5">
        <v>1510.2</v>
      </c>
      <c r="D59" s="5">
        <v>1704.6</v>
      </c>
      <c r="E59" s="5">
        <f t="shared" si="18"/>
        <v>194.4</v>
      </c>
      <c r="F59" s="5">
        <f t="shared" si="19"/>
        <v>112.9</v>
      </c>
      <c r="G59" s="13">
        <v>1530.2</v>
      </c>
      <c r="H59" s="5">
        <v>1738.1</v>
      </c>
      <c r="I59" s="5">
        <f t="shared" si="20"/>
        <v>207.9</v>
      </c>
      <c r="J59" s="5">
        <f t="shared" si="21"/>
        <v>113.6</v>
      </c>
      <c r="K59" s="13">
        <v>1530.2</v>
      </c>
      <c r="L59" s="5">
        <v>1738.1</v>
      </c>
      <c r="M59" s="5">
        <f t="shared" si="22"/>
        <v>207.9</v>
      </c>
      <c r="N59" s="5">
        <f t="shared" si="23"/>
        <v>113.6</v>
      </c>
      <c r="O59" s="13"/>
      <c r="P59" s="5">
        <v>1738.1</v>
      </c>
      <c r="Q59" s="5"/>
      <c r="R59" s="5"/>
    </row>
    <row r="60" spans="1:18" s="40" customFormat="1" ht="11.25">
      <c r="A60" s="26" t="s">
        <v>34</v>
      </c>
      <c r="B60" s="22" t="s">
        <v>31</v>
      </c>
      <c r="C60" s="5">
        <v>12745.8</v>
      </c>
      <c r="D60" s="5">
        <v>12895.8</v>
      </c>
      <c r="E60" s="5">
        <f t="shared" si="18"/>
        <v>150</v>
      </c>
      <c r="F60" s="5">
        <f t="shared" si="19"/>
        <v>101.2</v>
      </c>
      <c r="G60" s="5">
        <v>12635.8</v>
      </c>
      <c r="H60" s="5">
        <v>10813</v>
      </c>
      <c r="I60" s="5">
        <f t="shared" si="20"/>
        <v>-1822.8</v>
      </c>
      <c r="J60" s="5">
        <f t="shared" si="21"/>
        <v>85.6</v>
      </c>
      <c r="K60" s="5">
        <v>12735.8</v>
      </c>
      <c r="L60" s="5">
        <v>10817</v>
      </c>
      <c r="M60" s="5">
        <f t="shared" si="22"/>
        <v>-1918.8</v>
      </c>
      <c r="N60" s="5">
        <f t="shared" si="23"/>
        <v>84.9</v>
      </c>
      <c r="O60" s="5"/>
      <c r="P60" s="5">
        <v>10925.2</v>
      </c>
      <c r="Q60" s="5"/>
      <c r="R60" s="5"/>
    </row>
    <row r="61" spans="1:18" s="40" customFormat="1" ht="11.25">
      <c r="A61" s="26" t="s">
        <v>35</v>
      </c>
      <c r="B61" s="22" t="s">
        <v>31</v>
      </c>
      <c r="C61" s="5">
        <v>100</v>
      </c>
      <c r="D61" s="5">
        <v>100</v>
      </c>
      <c r="E61" s="5">
        <f t="shared" si="18"/>
        <v>0</v>
      </c>
      <c r="F61" s="5">
        <f t="shared" si="19"/>
        <v>100</v>
      </c>
      <c r="G61" s="13">
        <v>3696</v>
      </c>
      <c r="H61" s="5">
        <v>100</v>
      </c>
      <c r="I61" s="5">
        <f t="shared" si="20"/>
        <v>-3596</v>
      </c>
      <c r="J61" s="5">
        <f t="shared" si="21"/>
        <v>2.7</v>
      </c>
      <c r="K61" s="13">
        <v>7595</v>
      </c>
      <c r="L61" s="5">
        <f>100+3322.7</f>
        <v>3422.7</v>
      </c>
      <c r="M61" s="5">
        <f t="shared" si="22"/>
        <v>-4172.3</v>
      </c>
      <c r="N61" s="5">
        <f t="shared" si="23"/>
        <v>45.1</v>
      </c>
      <c r="O61" s="13"/>
      <c r="P61" s="5">
        <f>100+6894</f>
        <v>6994</v>
      </c>
      <c r="Q61" s="5"/>
      <c r="R61" s="5"/>
    </row>
    <row r="62" spans="1:18" s="40" customFormat="1" ht="33.75">
      <c r="A62" s="27" t="s">
        <v>23</v>
      </c>
      <c r="B62" s="22" t="s">
        <v>31</v>
      </c>
      <c r="C62" s="5">
        <f>C37-C50</f>
        <v>-6580.5</v>
      </c>
      <c r="D62" s="5">
        <f>D37-D50</f>
        <v>-42684.5</v>
      </c>
      <c r="E62" s="5">
        <f t="shared" si="18"/>
        <v>-36104</v>
      </c>
      <c r="F62" s="5">
        <f>D62/C62*100</f>
        <v>648.7</v>
      </c>
      <c r="G62" s="13">
        <f>G37-G50</f>
        <v>-6849.5</v>
      </c>
      <c r="H62" s="5">
        <f>H37-H50</f>
        <v>-11555.6</v>
      </c>
      <c r="I62" s="5">
        <f t="shared" si="20"/>
        <v>-4706.1</v>
      </c>
      <c r="J62" s="5">
        <f t="shared" si="21"/>
        <v>168.7</v>
      </c>
      <c r="K62" s="13">
        <f>K37-K50</f>
        <v>-7138</v>
      </c>
      <c r="L62" s="5">
        <f>L37-L50</f>
        <v>-12082.2</v>
      </c>
      <c r="M62" s="5">
        <f t="shared" si="22"/>
        <v>-4944.2</v>
      </c>
      <c r="N62" s="5">
        <f t="shared" si="23"/>
        <v>169.3</v>
      </c>
      <c r="O62" s="13"/>
      <c r="P62" s="5">
        <f>P37-P50</f>
        <v>-12534.4</v>
      </c>
      <c r="Q62" s="5"/>
      <c r="R62" s="5"/>
    </row>
    <row r="63" spans="1:18" s="31" customFormat="1" ht="15">
      <c r="A63" s="1"/>
      <c r="B63" s="2"/>
      <c r="C63" s="2"/>
      <c r="D63" s="2"/>
      <c r="E63" s="2"/>
      <c r="F63" s="2"/>
      <c r="G63" s="42"/>
      <c r="H63" s="43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s="31" customFormat="1" ht="15">
      <c r="A64" s="1"/>
      <c r="B64" s="2"/>
      <c r="C64" s="2"/>
      <c r="D64" s="2"/>
      <c r="E64" s="2"/>
      <c r="F64" s="2"/>
      <c r="G64" s="42"/>
      <c r="H64" s="43"/>
      <c r="I64" s="42"/>
      <c r="J64" s="42"/>
      <c r="K64" s="42"/>
      <c r="L64" s="43"/>
      <c r="M64" s="42"/>
      <c r="N64" s="42"/>
      <c r="O64" s="42"/>
      <c r="P64" s="43"/>
      <c r="Q64" s="42"/>
      <c r="R64" s="42"/>
    </row>
  </sheetData>
  <sheetProtection/>
  <mergeCells count="17">
    <mergeCell ref="K1:R1"/>
    <mergeCell ref="A30:R30"/>
    <mergeCell ref="A32:R32"/>
    <mergeCell ref="A36:R36"/>
    <mergeCell ref="A17:R17"/>
    <mergeCell ref="A8:R8"/>
    <mergeCell ref="A24:R24"/>
    <mergeCell ref="A26:R26"/>
    <mergeCell ref="A2:R2"/>
    <mergeCell ref="A3:R3"/>
    <mergeCell ref="A4:R4"/>
    <mergeCell ref="K6:N6"/>
    <mergeCell ref="G6:J6"/>
    <mergeCell ref="A6:A7"/>
    <mergeCell ref="B6:B7"/>
    <mergeCell ref="C6:F6"/>
    <mergeCell ref="O6:R6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scale="7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User</cp:lastModifiedBy>
  <cp:lastPrinted>2019-11-14T15:05:08Z</cp:lastPrinted>
  <dcterms:created xsi:type="dcterms:W3CDTF">2007-08-29T11:06:29Z</dcterms:created>
  <dcterms:modified xsi:type="dcterms:W3CDTF">2019-11-26T09:00:04Z</dcterms:modified>
  <cp:category/>
  <cp:version/>
  <cp:contentType/>
  <cp:contentStatus/>
</cp:coreProperties>
</file>