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325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'Лист1'!$A$1:$I$342</definedName>
  </definedNames>
  <calcPr fullCalcOnLoad="1"/>
</workbook>
</file>

<file path=xl/sharedStrings.xml><?xml version="1.0" encoding="utf-8"?>
<sst xmlns="http://schemas.openxmlformats.org/spreadsheetml/2006/main" count="357" uniqueCount="247">
  <si>
    <t>ПЛАН</t>
  </si>
  <si>
    <t xml:space="preserve"> реализации  муниципальной программы «Благоустройство территории 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</si>
  <si>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</si>
  <si>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</si>
  <si>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</si>
  <si>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</si>
  <si>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</si>
  <si>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</si>
  <si>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</si>
  <si>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</si>
  <si>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всего</t>
  </si>
  <si>
    <t>областной бюджет</t>
  </si>
  <si>
    <t>местный бюджет</t>
  </si>
  <si>
    <t>Муниципальная программа «Благоустройство территории МО «Приморское городское поселение»</t>
  </si>
  <si>
    <t>Администрация МО «Приморское городское поселение»</t>
  </si>
  <si>
    <t>Комплекс кадастровых работ по формированию и постановке на ГКУ земельных участков под гражданские кладбища  в МО «Приморское городское поселение» Выборгского района Ленинградской области</t>
  </si>
  <si>
    <t>Оплата за потребленную электроэнергию</t>
  </si>
  <si>
    <t>Техническое обслуживание объектов наружного освещения г. Приморска</t>
  </si>
  <si>
    <t>Техническое обслуживание объектов наружного освещения п. Ермилово</t>
  </si>
  <si>
    <t>Техническое обслуживание объектов наружного освещения п. Красная Долина, п. Озерки, п. Камышовка, п. Рябово, п. Малышево</t>
  </si>
  <si>
    <t>Техническое обслуживание объектов наружного освещения п. Глебычево,   п. Ключевое,  п. Прибылово</t>
  </si>
  <si>
    <t>Ремонт уличного освещения г. Приморск</t>
  </si>
  <si>
    <t>Ремонт наружного освещения  дер. Камышовка</t>
  </si>
  <si>
    <t>Технологическое присоединение энергопринимающих устройств для электроснабжения объекта наружного  уличного освещения, расположенного по адресу: 188910, Ленинградская обл, Выборгский р-н, г. Приморск , Выборгское ш/Нагорный пер.; 188910, Ленинградская обл., Выборгский р-н, г. Приморск, Приморское ш.</t>
  </si>
  <si>
    <t>Составление и проверка  смет, составление технических заданий</t>
  </si>
  <si>
    <t>Приобретение светодиодных светильников для уличного освещения</t>
  </si>
  <si>
    <t xml:space="preserve">Ручная уборка тротуаров г. Приморска </t>
  </si>
  <si>
    <t>Механизированная уборка тротуаров г. Приморска</t>
  </si>
  <si>
    <t>Механизированная уборка тротуара п. Глебычево</t>
  </si>
  <si>
    <t xml:space="preserve">Ремонт участка асфальтированной пешеходной дороги  г. Приморск, наб. Лебедева </t>
  </si>
  <si>
    <t xml:space="preserve">Ремонт дороги пешеходной асфальтовой  г. Приморск, наб. Лебедева </t>
  </si>
  <si>
    <t>Скашивание травы  на территории г. Приморска,  п. Ермилово</t>
  </si>
  <si>
    <t>Скашивание травы  на территории п. Глебычево</t>
  </si>
  <si>
    <t>Скашивание травы  на территории п. Красная Долина, п. Рябово, п. Камышовка, п. Лужки</t>
  </si>
  <si>
    <t>Спил аварийно-опасных деревьев на дворовых и незакрепленных территориях г. Приморска, п. Ермилово</t>
  </si>
  <si>
    <t>Спил аварийно-опасных деревьев на дворовых и незакрепленных территориях п. Красная Долина, п. Рябово,  д. Камышовка, п. Лужки</t>
  </si>
  <si>
    <t>Спил аварийно-опасных деревьев на дворовых и незакрепленных территориях п. Глебычево, п. Прибылово, п. Ключевое</t>
  </si>
  <si>
    <t>Спил аварийно-опасных деревьев на дворовых и незакрепленных территориях  г. Приморска, п. Ермилово , п. Глебычево, п. Прибылово, п. Ключевое, п. Красная Долина, п. Рябово,  д. Камышовка, п. Лужки, п. Озерки</t>
  </si>
  <si>
    <t>Ручная уборка мемориального кладбища г. Приморск, наб. Лебедева</t>
  </si>
  <si>
    <t>Ремонт братских захоронений на территории поселения</t>
  </si>
  <si>
    <t>Спил аварийных деревьев на территории гражданских кладбищ  г. Приморска, п.Ермилово, п. Прибылово, п. Рябово, п. Озерки</t>
  </si>
  <si>
    <t>Гравировка мемориальных захоронений на территории МО «Приморское городское поселение»</t>
  </si>
  <si>
    <t>Приобретение расходных материалов для благоустройства захоронений</t>
  </si>
  <si>
    <t>Ручная уборка  парка г. Приморска</t>
  </si>
  <si>
    <t>Механизированная уборка парка в г. Приморске</t>
  </si>
  <si>
    <t>Уборка и содержание детских площадок на территории г. Приморска, п. Ермилово</t>
  </si>
  <si>
    <t>Уборка и содержание детских площадок на территории п. Глебычево</t>
  </si>
  <si>
    <t>Уборка и содержание детских площадок на территории п. Красная Долина, п. Рябово, п. Камышовка, п. Лужки, п. Озерки</t>
  </si>
  <si>
    <t>Уборка мест массового отдыха и незакрепленных территорий в г. Приморске, п. Ермилово</t>
  </si>
  <si>
    <t>Уборка мест массового отдыха и незакрепленных территорий в п. Глебычево</t>
  </si>
  <si>
    <t xml:space="preserve">Уборка мест массового отдыха и незакрепленных территорий в п. Красная Долина </t>
  </si>
  <si>
    <t>Скашивание борщевика Сосновского на территории поселения согласно карты-схемы засоренности</t>
  </si>
  <si>
    <t>Уборка несанкционированных свалок на территории поселения</t>
  </si>
  <si>
    <t>Уборка и вывоз мусора из мест массового отдыха п. Глебычево, п. Прибылово, п. Ключевое</t>
  </si>
  <si>
    <t>Подготовка площадки под установку спортивного оборудования в п. Лужки</t>
  </si>
  <si>
    <t>Благоустройство парковой зоны у торгового центра  п. Красная Долина</t>
  </si>
  <si>
    <t>Подготовка площадки под установку спортивного оборудования п. Рябово</t>
  </si>
  <si>
    <t>Обустройство контейнерной площадки п. Ключевое</t>
  </si>
  <si>
    <t>Приобретение спортивного оборудования в п. Глебычево</t>
  </si>
  <si>
    <t xml:space="preserve">Приобретение расходных материалов для благоустройства </t>
  </si>
  <si>
    <t>Итого по подпрограмме 1</t>
  </si>
  <si>
    <t>Подпрограмма 2 «Формирование комфортной городской среды на территории МО «Приморское городское поселение»</t>
  </si>
  <si>
    <t>Итого по подпрограмме 2</t>
  </si>
  <si>
    <t>№п/п</t>
  </si>
  <si>
    <t>1.1</t>
  </si>
  <si>
    <t>2.1</t>
  </si>
  <si>
    <t>2.2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</si>
  <si>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«Содержание и обустройство городских территорий и объектов благоустройства территории МО «Приморское городское поселение»</t>
    </r>
  </si>
  <si>
    <t>Технологическое присоединение энергопринимающих устройств для электроснабжения наружного освещения  п. Малышево</t>
  </si>
  <si>
    <t>4.1</t>
  </si>
  <si>
    <t>4.2</t>
  </si>
  <si>
    <t>4.3</t>
  </si>
  <si>
    <t>4.4</t>
  </si>
  <si>
    <t>4.5</t>
  </si>
  <si>
    <t>4.6</t>
  </si>
  <si>
    <t>5.1</t>
  </si>
  <si>
    <t>Содержание зеленых насаждений, приобретение и посадка рассады на территории МО «Приморское городское поселение»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</si>
  <si>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</si>
  <si>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</si>
  <si>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</si>
  <si>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</si>
  <si>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</si>
  <si>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</si>
  <si>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</si>
  <si>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</si>
  <si>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</si>
  <si>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</si>
  <si>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</si>
  <si>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</si>
  <si>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Уборка несанкционированных свалок г. Приморск, п. Ермилово, п. Красная Долина, п. Малышево,  п. Озерки, п. Рябово, п. Лужки, п. Глебычево, п. Прибылово, п. Ключевое</t>
  </si>
  <si>
    <t>Уборка несанкционированных свалок на территории поселка  Балтийское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</si>
  <si>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Основное мероприятие "Благоустройство"</t>
    </r>
  </si>
  <si>
    <t>1</t>
  </si>
  <si>
    <t>2</t>
  </si>
  <si>
    <t>3</t>
  </si>
  <si>
    <t>4</t>
  </si>
  <si>
    <t>5</t>
  </si>
  <si>
    <t>2. Основное мероприятие "Благоустройство дворовых территорий"</t>
  </si>
  <si>
    <t>3. Основное мероприятие " Благоустройство общественных территорий"</t>
  </si>
  <si>
    <r>
      <t>1.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</si>
  <si>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r>
      <t>1.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Times New Roman"/>
        <family val="1"/>
      </rPr>
      <t>Организация и содержание территорий поселения</t>
    </r>
  </si>
  <si>
    <t>Благоустройство общественной территории по адресу: пос. Глебычево, ул. Офицерская, у д. 13</t>
  </si>
  <si>
    <t>Благоустройство общественной территории по адресу: пос. Красная Долина</t>
  </si>
  <si>
    <t>Благоустройство общественной территории по адресу: г. Приморск</t>
  </si>
  <si>
    <t>3.1</t>
  </si>
  <si>
    <t>3.2</t>
  </si>
  <si>
    <t>Уборка несанкционированных свалок в п. Глебычево, п. Прибылово, п. Ключевое</t>
  </si>
  <si>
    <t xml:space="preserve">Ремонт участка асфальтированной пешеходной дороги  г. Приморск, Выборгское шоссе </t>
  </si>
  <si>
    <t>Разработка дизайн проектов благоустройства дворовых территорий</t>
  </si>
  <si>
    <t xml:space="preserve">   </t>
  </si>
  <si>
    <t>6</t>
  </si>
  <si>
    <t>Технологическое присоединение энергопринимающих устройств для электроснабжения наружного освещения  на территории поселения г. При морск,  квартал ИЖС ул. Морозова</t>
  </si>
  <si>
    <t>Технологическое присоединение энергопринимающих устройств для электроснабжения жилого дома по адресу: п. Глебычево, ул. Заводская, д.1</t>
  </si>
  <si>
    <t xml:space="preserve">Технологическое присоединение энергопринимающих устройств для электроснабжения наружного освещения  на территории поселения п. Озерки, ул. Верхняя, ул. Луговая </t>
  </si>
  <si>
    <t>Ремонт уличного освещения г. Приморск, п. Ермилово, п. Красная Долина, п. Рябово, п. Глебычево</t>
  </si>
  <si>
    <t>Обустройство контейнерных площадок п. Прибылово;  п. Глебычево, ул. Заводская, г. Приморск</t>
  </si>
  <si>
    <t>Строительный контроль за производством работ по благоустройству общественных  территорий</t>
  </si>
  <si>
    <t>Строительный контроль за производством работ по благоустройству дворовых территорий</t>
  </si>
  <si>
    <t>7</t>
  </si>
  <si>
    <t>8</t>
  </si>
  <si>
    <t>Технический надзор, строительный контроль за ремонтом пешеходных дорог</t>
  </si>
  <si>
    <t>Технический надзор,строительный контроль за производством работ по ремонту  объектов уличного освещения</t>
  </si>
  <si>
    <t xml:space="preserve">Технический надзор, строительный контроль  за производством работ по содержанию территории поселения </t>
  </si>
  <si>
    <t>6.8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</si>
  <si>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Уличное освещение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</si>
  <si>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</si>
  <si>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</si>
  <si>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</si>
  <si>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</si>
  <si>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</si>
  <si>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</si>
  <si>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</si>
  <si>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</si>
  <si>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</si>
  <si>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</si>
  <si>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</si>
  <si>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</si>
  <si>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</si>
  <si>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</si>
  <si>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</si>
  <si>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>2.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Реконструкция сетей наружного освещения</t>
    </r>
  </si>
  <si>
    <r>
      <t>3.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Содержание и уборка территорий улиц, площадей, тротуаров (за исключением придомовых территорий)</t>
    </r>
  </si>
  <si>
    <t>3.3</t>
  </si>
  <si>
    <t>3.4</t>
  </si>
  <si>
    <t>3.5</t>
  </si>
  <si>
    <t>3.6</t>
  </si>
  <si>
    <t>3.7</t>
  </si>
  <si>
    <t>3.8</t>
  </si>
  <si>
    <t>3.9</t>
  </si>
  <si>
    <r>
      <t>4.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Озеленение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</si>
  <si>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Организация и содержание мест захоронения</t>
    </r>
  </si>
  <si>
    <t>5.7</t>
  </si>
  <si>
    <t>5.8</t>
  </si>
  <si>
    <r>
      <t>6.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</si>
  <si>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t>6.9</t>
  </si>
  <si>
    <t>6.10</t>
  </si>
  <si>
    <t>6.12</t>
  </si>
  <si>
    <t>6.13</t>
  </si>
  <si>
    <t>6.14</t>
  </si>
  <si>
    <t>6.16</t>
  </si>
  <si>
    <t>6.17</t>
  </si>
  <si>
    <t>6.18</t>
  </si>
  <si>
    <t>6.19</t>
  </si>
  <si>
    <t>6.20</t>
  </si>
  <si>
    <t>6.21</t>
  </si>
  <si>
    <t>6.22</t>
  </si>
  <si>
    <t>6.23</t>
  </si>
  <si>
    <t>Составление смет, экспертиза смет и работ по ремонту дорожного покрытия дворовых территорий</t>
  </si>
  <si>
    <t>Разработка дизайн проектов благоустройства общественных территорий</t>
  </si>
  <si>
    <t>Составление смет, экспертиза смет и работ по ремонту дорожного покрытия общественных  территорий</t>
  </si>
  <si>
    <t>Озеленение территорий: содержание зеленных насаждений, приобретение и посадка рассады, скашивание территории МО «Приморское городское поселение», спил аварийно-опасных деревьев</t>
  </si>
  <si>
    <t>Ремонт участка асфальтированной пешеходной дороги  г. Приморск, ул. Вокзальная</t>
  </si>
  <si>
    <t>6.24</t>
  </si>
  <si>
    <t>Приобретение Флагов Российской Федерации</t>
  </si>
  <si>
    <t>6.25</t>
  </si>
  <si>
    <t>Ремонт малых архитектурных форм на территории мемориального комплекса к 65-летию Победы в г. Приморске</t>
  </si>
  <si>
    <t>Флаги, флажные гирлянды, транспаранты, плакаты</t>
  </si>
  <si>
    <t>Приложение 2</t>
  </si>
  <si>
    <t>6.11</t>
  </si>
  <si>
    <t>Благоустройство дворовой территории по адресу: г. Приморск, Выборгское шоссе д. 5, 5а, 7, 7а, ул. Комсомольская д. 3</t>
  </si>
  <si>
    <t>Благоустройство дворовой территории по адресу: г. Приморск, Выборгское шоссе д. 23, 25, 27</t>
  </si>
  <si>
    <t>Благоустройство дворовой территории по адресу: г. Приморск, наб. Лебедева д. 4</t>
  </si>
  <si>
    <t>Благоустройство дворовой территории по адресу: г. Приморск, наб. Лебедева д. 6</t>
  </si>
  <si>
    <t>Мероприятия по борьбе с борщевиком Сосновского химическим методом</t>
  </si>
  <si>
    <t xml:space="preserve">Восстановление набивного покрытия пешеходных дорожек на территории города Приморск </t>
  </si>
  <si>
    <t>7.1</t>
  </si>
  <si>
    <t>7.2</t>
  </si>
  <si>
    <t>7.3</t>
  </si>
  <si>
    <t>7.4</t>
  </si>
  <si>
    <t>7.5</t>
  </si>
  <si>
    <t>7.6</t>
  </si>
  <si>
    <t>6.15</t>
  </si>
  <si>
    <t>Разработка концепции благоустройства территории набережной по адресу: г. Приморск. Наб. Лебедева</t>
  </si>
  <si>
    <t>6.26</t>
  </si>
  <si>
    <t>6.27</t>
  </si>
  <si>
    <t>Приобретение праздничных консолей, искусственной ели, светодиодных фигур и гирлянд</t>
  </si>
  <si>
    <t>к муниципальной программе</t>
  </si>
  <si>
    <t xml:space="preserve">«Благоустройство территории </t>
  </si>
  <si>
    <t>МО «Приморское городское поселение»</t>
  </si>
  <si>
    <t>2017-2021</t>
  </si>
  <si>
    <t>Уборка тротуаров г. Приморска, п. Глебычево, п. Рябово</t>
  </si>
  <si>
    <t>4.7</t>
  </si>
  <si>
    <t>4.8</t>
  </si>
  <si>
    <t>4.9</t>
  </si>
  <si>
    <t>Уборка мемориальных кладбищ г. Приморск, наб. Лебедева, п. Ермилово, п. Рябово, п. Лужки, п. Озерки</t>
  </si>
  <si>
    <t>Уборка и утилизация мусора с гражданских кладбищ  г. Приморска,  п. Ермилово, п. Прибылово, п. Рябово, п. Озерки</t>
  </si>
  <si>
    <t xml:space="preserve">Уборка парка г. Приморска, зон массового отдыха и  незакрепленных территорий,  уборка и содержание детских площадок  на территории поселения </t>
  </si>
  <si>
    <t>2018-2021</t>
  </si>
  <si>
    <t>Технологическое присоединение энергопринимающих устройств для электроснабжения наружного освещения  на территории поселения           п. Ключевое, п. Прибылово</t>
  </si>
  <si>
    <t>убрали в старосты</t>
  </si>
  <si>
    <t>Благоустройство территории к зданию Кирхи</t>
  </si>
  <si>
    <t>7.7</t>
  </si>
  <si>
    <t>9</t>
  </si>
  <si>
    <t>Ремонт уличного освещения п. Ключевое</t>
  </si>
  <si>
    <t>Обустройство детской площадки п. Лужки</t>
  </si>
  <si>
    <t>Устройство резинового покрытия спортивной площадки в п. Рябово</t>
  </si>
  <si>
    <t>Обустройство детской спортивной площадки п. Озерки</t>
  </si>
  <si>
    <t>Обустройство детской площадки п. Ермилово, Заречный пер.</t>
  </si>
  <si>
    <t xml:space="preserve">Разработка проектно-сметной документации на реконструкцию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</si>
  <si>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>2.3</t>
  </si>
  <si>
    <t>2.4</t>
  </si>
  <si>
    <t>5.9</t>
  </si>
  <si>
    <t>7.8</t>
  </si>
  <si>
    <t>7.9</t>
  </si>
  <si>
    <t>7.10</t>
  </si>
  <si>
    <t>7.11</t>
  </si>
  <si>
    <t>7.12</t>
  </si>
  <si>
    <t>Благоустройство территории набережной по адресу: г. Приморск, Наб. Лебедева</t>
  </si>
  <si>
    <t>Реализация мероприятий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</si>
  <si>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 xml:space="preserve">Мероприятия по борьбе с борщевиком Сосновского </t>
  </si>
  <si>
    <t>8.1</t>
  </si>
  <si>
    <t>8.1.1</t>
  </si>
  <si>
    <t>8.1.1.1</t>
  </si>
  <si>
    <t xml:space="preserve">Реконструкция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</si>
  <si>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 xml:space="preserve">Разработка проектно-сметной документации на реконструкцию уличного освещения в кварталах жилой  застройки в г. Приморске по ул. Пляжный пер., Выборгское шоссе - ул. Профессора Морозова </t>
  </si>
  <si>
    <t>Приобретение малых архитектурных форм для территории  поселения</t>
  </si>
  <si>
    <t xml:space="preserve">Ремонт дороги асфальтобетонной с деревянным мостом п. Глебычево (пешеходная дорожка к заводу)
</t>
  </si>
  <si>
    <t xml:space="preserve">Реконструкция уличного освещения в кварталах жилой  застройки в г. Приморске по ул. Пляжный пер., Выборгское шоссе - ул. Профессора Морозова </t>
  </si>
  <si>
    <r>
      <t>7.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  </r>
  </si>
  <si>
    <r>
      <t>8.</t>
    </r>
    <r>
      <rPr>
        <b/>
        <sz val="7"/>
        <rFont val="Times New Roman"/>
        <family val="1"/>
      </rPr>
      <t> М</t>
    </r>
    <r>
      <rPr>
        <b/>
        <sz val="8"/>
        <rFont val="Times New Roman"/>
        <family val="1"/>
      </rPr>
      <t>ероприятия по борьбе с борщевиком Сосновского на территориях муниципальных образований Ленинградской области</t>
    </r>
  </si>
  <si>
    <t>Вынос границ на местности земельных участков, сформированных под гражданские кладбища</t>
  </si>
  <si>
    <t>Акарицидная обработка против клещей территорий поселения</t>
  </si>
  <si>
    <t>6.28</t>
  </si>
  <si>
    <t>Установка малых архитектурных форм</t>
  </si>
  <si>
    <t>Уборка и вывоз мусора из мест массового нахождения населения</t>
  </si>
  <si>
    <t>Благоустройство дворовой территории по адресу: наб. Лебедева д. 6</t>
  </si>
  <si>
    <t>Благоустройство дворовой территории по адресу: г. Приморск, Выборгское шоссе д. 3, наб. Лебедева д.1, 1а, 1б,2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</si>
</sst>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24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vertical="top" wrapText="1"/>
    </xf>
    <xf numFmtId="172" fontId="4" fillId="0" borderId="12" xfId="0" applyNumberFormat="1" applyFont="1" applyBorder="1" applyAlignment="1">
      <alignment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172" fontId="3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172" fontId="24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5" fillId="0" borderId="0" xfId="0" applyFont="1" applyAlignment="1">
      <alignment/>
    </xf>
    <xf numFmtId="173" fontId="24" fillId="0" borderId="0" xfId="0" applyNumberFormat="1" applyFont="1" applyAlignment="1">
      <alignment/>
    </xf>
    <xf numFmtId="0" fontId="25" fillId="0" borderId="0" xfId="0" applyFont="1" applyAlignment="1">
      <alignment wrapText="1"/>
    </xf>
    <xf numFmtId="172" fontId="3" fillId="33" borderId="11" xfId="0" applyNumberFormat="1" applyFont="1" applyFill="1" applyBorder="1" applyAlignment="1">
      <alignment horizontal="right" vertical="top" wrapText="1"/>
    </xf>
    <xf numFmtId="173" fontId="24" fillId="0" borderId="0" xfId="0" applyNumberFormat="1" applyFont="1" applyAlignment="1">
      <alignment wrapText="1"/>
    </xf>
    <xf numFmtId="172" fontId="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172" fontId="3" fillId="33" borderId="16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173" fontId="3" fillId="0" borderId="16" xfId="0" applyNumberFormat="1" applyFont="1" applyBorder="1" applyAlignment="1">
      <alignment horizontal="right" vertical="top"/>
    </xf>
    <xf numFmtId="173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45" fillId="0" borderId="0" xfId="0" applyFont="1" applyAlignment="1">
      <alignment/>
    </xf>
    <xf numFmtId="172" fontId="3" fillId="0" borderId="16" xfId="0" applyNumberFormat="1" applyFont="1" applyBorder="1" applyAlignment="1">
      <alignment horizontal="right" vertical="center"/>
    </xf>
    <xf numFmtId="172" fontId="3" fillId="0" borderId="16" xfId="0" applyNumberFormat="1" applyFont="1" applyBorder="1" applyAlignment="1">
      <alignment horizontal="right" vertical="center" wrapText="1"/>
    </xf>
    <xf numFmtId="172" fontId="46" fillId="0" borderId="16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5"/>
    </xf>
    <xf numFmtId="0" fontId="4" fillId="0" borderId="18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left" vertical="center" wrapText="1" indent="5"/>
    </xf>
    <xf numFmtId="0" fontId="4" fillId="0" borderId="21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73" fontId="25" fillId="0" borderId="19" xfId="0" applyNumberFormat="1" applyFont="1" applyBorder="1" applyAlignment="1">
      <alignment horizontal="center" wrapText="1"/>
    </xf>
    <xf numFmtId="173" fontId="25" fillId="0" borderId="0" xfId="0" applyNumberFormat="1" applyFont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center" wrapText="1" indent="8"/>
    </xf>
    <xf numFmtId="0" fontId="4" fillId="0" borderId="18" xfId="0" applyFont="1" applyBorder="1" applyAlignment="1">
      <alignment horizontal="left" vertical="center" wrapText="1" indent="8"/>
    </xf>
    <xf numFmtId="0" fontId="4" fillId="0" borderId="13" xfId="0" applyFont="1" applyBorder="1" applyAlignment="1">
      <alignment horizontal="left" vertical="center" wrapText="1" indent="8"/>
    </xf>
    <xf numFmtId="0" fontId="4" fillId="0" borderId="19" xfId="0" applyFont="1" applyBorder="1" applyAlignment="1">
      <alignment horizontal="left" vertical="center" wrapText="1" indent="8"/>
    </xf>
    <xf numFmtId="0" fontId="4" fillId="0" borderId="0" xfId="0" applyFont="1" applyBorder="1" applyAlignment="1">
      <alignment horizontal="left" vertical="center" wrapText="1" indent="8"/>
    </xf>
    <xf numFmtId="0" fontId="4" fillId="0" borderId="14" xfId="0" applyFont="1" applyBorder="1" applyAlignment="1">
      <alignment horizontal="left" vertical="center" wrapText="1" indent="8"/>
    </xf>
    <xf numFmtId="0" fontId="4" fillId="0" borderId="20" xfId="0" applyFont="1" applyBorder="1" applyAlignment="1">
      <alignment horizontal="left" vertical="center" wrapText="1" indent="8"/>
    </xf>
    <xf numFmtId="0" fontId="4" fillId="0" borderId="21" xfId="0" applyFont="1" applyBorder="1" applyAlignment="1">
      <alignment horizontal="left" vertical="center" wrapText="1" indent="8"/>
    </xf>
    <xf numFmtId="0" fontId="4" fillId="0" borderId="15" xfId="0" applyFont="1" applyBorder="1" applyAlignment="1">
      <alignment horizontal="left" vertical="center" wrapText="1" indent="8"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5"/>
  <sheetViews>
    <sheetView tabSelected="1" view="pageBreakPreview" zoomScale="140" zoomScaleNormal="130" zoomScaleSheetLayoutView="140" workbookViewId="0" topLeftCell="A295">
      <selection activeCell="B301" sqref="B301"/>
    </sheetView>
  </sheetViews>
  <sheetFormatPr defaultColWidth="9.140625" defaultRowHeight="15"/>
  <cols>
    <col min="1" max="1" width="4.7109375" style="29" customWidth="1"/>
    <col min="2" max="2" width="26.140625" style="1" customWidth="1"/>
    <col min="3" max="3" width="15.421875" style="1" customWidth="1"/>
    <col min="4" max="4" width="6.00390625" style="1" customWidth="1"/>
    <col min="5" max="5" width="8.00390625" style="1" customWidth="1"/>
    <col min="6" max="6" width="8.28125" style="1" customWidth="1"/>
    <col min="7" max="7" width="9.140625" style="1" customWidth="1"/>
    <col min="8" max="8" width="7.140625" style="1" customWidth="1"/>
    <col min="9" max="9" width="10.140625" style="28" customWidth="1"/>
    <col min="10" max="10" width="7.140625" style="32" customWidth="1"/>
    <col min="11" max="11" width="9.57421875" style="1" customWidth="1"/>
    <col min="12" max="16384" width="9.140625" style="1" customWidth="1"/>
  </cols>
  <sheetData>
    <row r="1" spans="1:9" ht="15.75">
      <c r="A1" s="125" t="s">
        <v>177</v>
      </c>
      <c r="B1" s="125"/>
      <c r="C1" s="125"/>
      <c r="D1" s="125"/>
      <c r="E1" s="125"/>
      <c r="F1" s="125"/>
      <c r="G1" s="125"/>
      <c r="H1" s="125"/>
      <c r="I1" s="125"/>
    </row>
    <row r="2" spans="1:9" ht="15.75">
      <c r="A2" s="126" t="s">
        <v>196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5" t="s">
        <v>197</v>
      </c>
      <c r="B3" s="125"/>
      <c r="C3" s="125"/>
      <c r="D3" s="125"/>
      <c r="E3" s="125"/>
      <c r="F3" s="125"/>
      <c r="G3" s="125"/>
      <c r="H3" s="125"/>
      <c r="I3" s="125"/>
    </row>
    <row r="4" spans="1:9" ht="15.75">
      <c r="A4" s="126" t="s">
        <v>198</v>
      </c>
      <c r="B4" s="125"/>
      <c r="C4" s="125"/>
      <c r="D4" s="125"/>
      <c r="E4" s="125"/>
      <c r="F4" s="125"/>
      <c r="G4" s="125"/>
      <c r="H4" s="125"/>
      <c r="I4" s="125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127" t="s">
        <v>0</v>
      </c>
      <c r="B6" s="127"/>
      <c r="C6" s="127"/>
      <c r="D6" s="127"/>
      <c r="E6" s="127"/>
      <c r="F6" s="127"/>
      <c r="G6" s="127"/>
      <c r="H6" s="127"/>
      <c r="I6" s="127"/>
    </row>
    <row r="7" spans="1:9" ht="15.75">
      <c r="A7" s="127" t="s">
        <v>1</v>
      </c>
      <c r="B7" s="127"/>
      <c r="C7" s="127"/>
      <c r="D7" s="127"/>
      <c r="E7" s="127"/>
      <c r="F7" s="127"/>
      <c r="G7" s="127"/>
      <c r="H7" s="127"/>
      <c r="I7" s="127"/>
    </row>
    <row r="8" spans="1:9" ht="15.75">
      <c r="A8" s="107" t="s">
        <v>2</v>
      </c>
      <c r="B8" s="107"/>
      <c r="C8" s="107"/>
      <c r="D8" s="107"/>
      <c r="E8" s="107"/>
      <c r="F8" s="107"/>
      <c r="G8" s="107"/>
      <c r="H8" s="107"/>
      <c r="I8" s="107"/>
    </row>
    <row r="9" spans="1:9" ht="30" customHeight="1">
      <c r="A9" s="108" t="s">
        <v>63</v>
      </c>
      <c r="B9" s="122" t="s">
        <v>3</v>
      </c>
      <c r="C9" s="122" t="s">
        <v>4</v>
      </c>
      <c r="D9" s="122" t="s">
        <v>5</v>
      </c>
      <c r="E9" s="122"/>
      <c r="F9" s="122" t="s">
        <v>6</v>
      </c>
      <c r="G9" s="122" t="s">
        <v>7</v>
      </c>
      <c r="H9" s="122"/>
      <c r="I9" s="122"/>
    </row>
    <row r="10" spans="1:9" ht="28.5" customHeight="1">
      <c r="A10" s="109"/>
      <c r="B10" s="122"/>
      <c r="C10" s="122"/>
      <c r="D10" s="27" t="s">
        <v>8</v>
      </c>
      <c r="E10" s="27" t="s">
        <v>9</v>
      </c>
      <c r="F10" s="122"/>
      <c r="G10" s="27" t="s">
        <v>10</v>
      </c>
      <c r="H10" s="27" t="s">
        <v>11</v>
      </c>
      <c r="I10" s="16" t="s">
        <v>12</v>
      </c>
    </row>
    <row r="11" spans="1:9" ht="15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</row>
    <row r="12" spans="1:9" ht="12" customHeight="1">
      <c r="A12" s="61"/>
      <c r="B12" s="65" t="s">
        <v>13</v>
      </c>
      <c r="C12" s="65" t="s">
        <v>14</v>
      </c>
      <c r="D12" s="61">
        <v>2017</v>
      </c>
      <c r="E12" s="61">
        <v>2021</v>
      </c>
      <c r="F12" s="17">
        <v>2017</v>
      </c>
      <c r="G12" s="2">
        <f aca="true" t="shared" si="0" ref="G12:G17">SUM(H12:I12)</f>
        <v>19834.3</v>
      </c>
      <c r="H12" s="2">
        <f>SUM(H282)</f>
        <v>530</v>
      </c>
      <c r="I12" s="2">
        <f>SUM(I282)</f>
        <v>19304.3</v>
      </c>
    </row>
    <row r="13" spans="1:9" ht="12" customHeight="1">
      <c r="A13" s="61"/>
      <c r="B13" s="65"/>
      <c r="C13" s="65"/>
      <c r="D13" s="61"/>
      <c r="E13" s="61"/>
      <c r="F13" s="18">
        <v>2018</v>
      </c>
      <c r="G13" s="3">
        <f t="shared" si="0"/>
        <v>32999.200000000004</v>
      </c>
      <c r="H13" s="3">
        <f>H283</f>
        <v>421.4</v>
      </c>
      <c r="I13" s="3">
        <f>I283+I338</f>
        <v>32577.800000000003</v>
      </c>
    </row>
    <row r="14" spans="1:9" ht="12" customHeight="1">
      <c r="A14" s="61"/>
      <c r="B14" s="65"/>
      <c r="C14" s="65"/>
      <c r="D14" s="61"/>
      <c r="E14" s="61"/>
      <c r="F14" s="18">
        <v>2019</v>
      </c>
      <c r="G14" s="3">
        <f t="shared" si="0"/>
        <v>24983.600000000002</v>
      </c>
      <c r="H14" s="3">
        <f>H21</f>
        <v>209.9</v>
      </c>
      <c r="I14" s="3">
        <f>SUM(I284+I339)</f>
        <v>24773.7</v>
      </c>
    </row>
    <row r="15" spans="1:9" ht="12" customHeight="1">
      <c r="A15" s="61"/>
      <c r="B15" s="65"/>
      <c r="C15" s="65"/>
      <c r="D15" s="61"/>
      <c r="E15" s="61"/>
      <c r="F15" s="18">
        <v>2020</v>
      </c>
      <c r="G15" s="3">
        <f t="shared" si="0"/>
        <v>25293.4</v>
      </c>
      <c r="H15" s="3"/>
      <c r="I15" s="3">
        <f>SUM(I285+I340)</f>
        <v>25293.4</v>
      </c>
    </row>
    <row r="16" spans="1:9" ht="12" customHeight="1">
      <c r="A16" s="61"/>
      <c r="B16" s="65"/>
      <c r="C16" s="65"/>
      <c r="D16" s="61"/>
      <c r="E16" s="61"/>
      <c r="F16" s="18">
        <v>2021</v>
      </c>
      <c r="G16" s="3">
        <f t="shared" si="0"/>
        <v>29800.9</v>
      </c>
      <c r="H16" s="3"/>
      <c r="I16" s="3">
        <f>SUM(I286+I341)</f>
        <v>29800.9</v>
      </c>
    </row>
    <row r="17" spans="1:9" ht="12" customHeight="1">
      <c r="A17" s="61"/>
      <c r="B17" s="65"/>
      <c r="C17" s="65"/>
      <c r="D17" s="61"/>
      <c r="E17" s="61"/>
      <c r="F17" s="19" t="s">
        <v>199</v>
      </c>
      <c r="G17" s="4">
        <f t="shared" si="0"/>
        <v>103110.50000000001</v>
      </c>
      <c r="H17" s="4">
        <f>SUM(H12:H16)</f>
        <v>1161.3</v>
      </c>
      <c r="I17" s="4">
        <f>SUM(I12:I15)</f>
        <v>101949.20000000001</v>
      </c>
    </row>
    <row r="18" spans="1:9" ht="21.75" customHeight="1">
      <c r="A18" s="110" t="s">
        <v>67</v>
      </c>
      <c r="B18" s="111"/>
      <c r="C18" s="111"/>
      <c r="D18" s="111"/>
      <c r="E18" s="111"/>
      <c r="F18" s="111"/>
      <c r="G18" s="111"/>
      <c r="H18" s="111"/>
      <c r="I18" s="112"/>
    </row>
    <row r="19" spans="1:9" ht="12" customHeight="1">
      <c r="A19" s="113" t="s">
        <v>91</v>
      </c>
      <c r="B19" s="114"/>
      <c r="C19" s="114"/>
      <c r="D19" s="114"/>
      <c r="E19" s="115"/>
      <c r="F19" s="17">
        <v>2017</v>
      </c>
      <c r="G19" s="2">
        <f aca="true" t="shared" si="1" ref="G19:G35">SUM(H19:I19)</f>
        <v>19834.3</v>
      </c>
      <c r="H19" s="2">
        <f>SUM(H24+H93+H114+H131+H171+H251)</f>
        <v>530</v>
      </c>
      <c r="I19" s="2">
        <f>SUM(I24+I93+I114+I131+I171+I251)</f>
        <v>19304.3</v>
      </c>
    </row>
    <row r="20" spans="1:9" ht="12" customHeight="1">
      <c r="A20" s="116"/>
      <c r="B20" s="117"/>
      <c r="C20" s="117"/>
      <c r="D20" s="117"/>
      <c r="E20" s="118"/>
      <c r="F20" s="18">
        <v>2018</v>
      </c>
      <c r="G20" s="3">
        <f t="shared" si="1"/>
        <v>28703.100000000006</v>
      </c>
      <c r="H20" s="3">
        <f>SUM(H25+H81+H94+H115+H132+H172+H252)</f>
        <v>421.4</v>
      </c>
      <c r="I20" s="3">
        <f>SUM(I25+I81+I94+I115+I132+I172+I252)</f>
        <v>28281.700000000004</v>
      </c>
    </row>
    <row r="21" spans="1:9" ht="12" customHeight="1">
      <c r="A21" s="116"/>
      <c r="B21" s="117"/>
      <c r="C21" s="117"/>
      <c r="D21" s="117"/>
      <c r="E21" s="118"/>
      <c r="F21" s="18">
        <v>2019</v>
      </c>
      <c r="G21" s="3">
        <f t="shared" si="1"/>
        <v>23103.600000000002</v>
      </c>
      <c r="H21" s="3">
        <f>H268</f>
        <v>209.9</v>
      </c>
      <c r="I21" s="3">
        <f>SUM(I26+I82+I95+I116+I133+I173+I253+I268)</f>
        <v>22893.7</v>
      </c>
    </row>
    <row r="22" spans="1:9" ht="12" customHeight="1">
      <c r="A22" s="116"/>
      <c r="B22" s="117"/>
      <c r="C22" s="117"/>
      <c r="D22" s="117"/>
      <c r="E22" s="118"/>
      <c r="F22" s="18">
        <v>2020</v>
      </c>
      <c r="G22" s="3">
        <f>SUM(H22:I22)</f>
        <v>24563.4</v>
      </c>
      <c r="H22" s="3"/>
      <c r="I22" s="3">
        <f>SUM(I27+I83+I96+I117+I134+I174+I269)</f>
        <v>24563.4</v>
      </c>
    </row>
    <row r="23" spans="1:9" ht="12" customHeight="1">
      <c r="A23" s="119"/>
      <c r="B23" s="120"/>
      <c r="C23" s="120"/>
      <c r="D23" s="120"/>
      <c r="E23" s="121"/>
      <c r="F23" s="19">
        <v>2021</v>
      </c>
      <c r="G23" s="4">
        <f>SUM(H23:I23)</f>
        <v>25470.9</v>
      </c>
      <c r="H23" s="4"/>
      <c r="I23" s="4">
        <f>SUM(I28+I84+I97+I118+I135+I175+I270)</f>
        <v>25470.9</v>
      </c>
    </row>
    <row r="24" spans="1:9" ht="12" customHeight="1">
      <c r="A24" s="123" t="s">
        <v>124</v>
      </c>
      <c r="B24" s="123"/>
      <c r="C24" s="123"/>
      <c r="D24" s="123"/>
      <c r="E24" s="123"/>
      <c r="F24" s="17">
        <v>2017</v>
      </c>
      <c r="G24" s="2">
        <f t="shared" si="1"/>
        <v>10630.4</v>
      </c>
      <c r="H24" s="2"/>
      <c r="I24" s="2">
        <f>SUM(I29+I34+I39+I44+I49+I54+I59+I60+I66+I71+I76)</f>
        <v>10630.4</v>
      </c>
    </row>
    <row r="25" spans="1:9" ht="12" customHeight="1">
      <c r="A25" s="123"/>
      <c r="B25" s="123"/>
      <c r="C25" s="123"/>
      <c r="D25" s="123"/>
      <c r="E25" s="123"/>
      <c r="F25" s="18">
        <v>2018</v>
      </c>
      <c r="G25" s="3">
        <f t="shared" si="1"/>
        <v>12598.9</v>
      </c>
      <c r="H25" s="3"/>
      <c r="I25" s="3">
        <f>I30+I35+I40+I45+I50+I55+I61+I62+I63+I64+I65+I67+I72+I77</f>
        <v>12598.9</v>
      </c>
    </row>
    <row r="26" spans="1:9" ht="12" customHeight="1">
      <c r="A26" s="123"/>
      <c r="B26" s="123"/>
      <c r="C26" s="123"/>
      <c r="D26" s="123"/>
      <c r="E26" s="123"/>
      <c r="F26" s="18">
        <v>2019</v>
      </c>
      <c r="G26" s="3">
        <f t="shared" si="1"/>
        <v>12043.2</v>
      </c>
      <c r="H26" s="3"/>
      <c r="I26" s="3">
        <f>SUM(I31+I36+I41+I46+I51+I56+I68+I73+I78)</f>
        <v>12043.2</v>
      </c>
    </row>
    <row r="27" spans="1:9" ht="12" customHeight="1">
      <c r="A27" s="123"/>
      <c r="B27" s="123"/>
      <c r="C27" s="123"/>
      <c r="D27" s="123"/>
      <c r="E27" s="123"/>
      <c r="F27" s="18">
        <v>2020</v>
      </c>
      <c r="G27" s="3">
        <f>SUM(H27:I27)</f>
        <v>15290.4</v>
      </c>
      <c r="H27" s="3"/>
      <c r="I27" s="3">
        <f>SUM(I32+I37+I42+I47+I52+I57+I74+I79)</f>
        <v>15290.4</v>
      </c>
    </row>
    <row r="28" spans="1:9" ht="12" customHeight="1">
      <c r="A28" s="123"/>
      <c r="B28" s="123"/>
      <c r="C28" s="123"/>
      <c r="D28" s="123"/>
      <c r="E28" s="123"/>
      <c r="F28" s="19">
        <v>2021</v>
      </c>
      <c r="G28" s="4">
        <f>SUM(H28:I28)</f>
        <v>15290.4</v>
      </c>
      <c r="H28" s="4"/>
      <c r="I28" s="4">
        <f>SUM(I33+I38+I43+I48+I53+I58+I75+I80)</f>
        <v>15290.4</v>
      </c>
    </row>
    <row r="29" spans="1:9" ht="12" customHeight="1">
      <c r="A29" s="63" t="s">
        <v>64</v>
      </c>
      <c r="B29" s="65" t="s">
        <v>16</v>
      </c>
      <c r="C29" s="65" t="s">
        <v>14</v>
      </c>
      <c r="D29" s="61">
        <v>2017</v>
      </c>
      <c r="E29" s="61">
        <v>2021</v>
      </c>
      <c r="F29" s="7">
        <v>2017</v>
      </c>
      <c r="G29" s="5">
        <f t="shared" si="1"/>
        <v>8323.9</v>
      </c>
      <c r="H29" s="5"/>
      <c r="I29" s="5">
        <v>8323.9</v>
      </c>
    </row>
    <row r="30" spans="1:9" ht="12" customHeight="1">
      <c r="A30" s="63"/>
      <c r="B30" s="65"/>
      <c r="C30" s="65"/>
      <c r="D30" s="61"/>
      <c r="E30" s="61"/>
      <c r="F30" s="8">
        <v>2018</v>
      </c>
      <c r="G30" s="9">
        <f t="shared" si="1"/>
        <v>7946.7</v>
      </c>
      <c r="H30" s="9"/>
      <c r="I30" s="9">
        <f>7928.5+18.2</f>
        <v>7946.7</v>
      </c>
    </row>
    <row r="31" spans="1:9" ht="12" customHeight="1">
      <c r="A31" s="63"/>
      <c r="B31" s="65"/>
      <c r="C31" s="65"/>
      <c r="D31" s="61"/>
      <c r="E31" s="61"/>
      <c r="F31" s="8">
        <v>2019</v>
      </c>
      <c r="G31" s="9">
        <f t="shared" si="1"/>
        <v>8882.2</v>
      </c>
      <c r="H31" s="9"/>
      <c r="I31" s="9">
        <v>8882.2</v>
      </c>
    </row>
    <row r="32" spans="1:9" ht="12" customHeight="1">
      <c r="A32" s="63"/>
      <c r="B32" s="65"/>
      <c r="C32" s="65"/>
      <c r="D32" s="61"/>
      <c r="E32" s="61"/>
      <c r="F32" s="8">
        <v>2020</v>
      </c>
      <c r="G32" s="9">
        <f>SUM(H32:I32)</f>
        <v>9460.4</v>
      </c>
      <c r="H32" s="9"/>
      <c r="I32" s="9">
        <v>9460.4</v>
      </c>
    </row>
    <row r="33" spans="1:9" ht="12" customHeight="1">
      <c r="A33" s="63"/>
      <c r="B33" s="65"/>
      <c r="C33" s="65"/>
      <c r="D33" s="61"/>
      <c r="E33" s="61"/>
      <c r="F33" s="10">
        <v>2021</v>
      </c>
      <c r="G33" s="6">
        <f>SUM(H33:I33)</f>
        <v>9460.4</v>
      </c>
      <c r="H33" s="6"/>
      <c r="I33" s="6">
        <v>9460.4</v>
      </c>
    </row>
    <row r="34" spans="1:9" ht="12" customHeight="1">
      <c r="A34" s="63" t="s">
        <v>125</v>
      </c>
      <c r="B34" s="65" t="s">
        <v>17</v>
      </c>
      <c r="C34" s="65" t="s">
        <v>14</v>
      </c>
      <c r="D34" s="61">
        <v>2017</v>
      </c>
      <c r="E34" s="61">
        <v>2021</v>
      </c>
      <c r="F34" s="7">
        <v>2017</v>
      </c>
      <c r="G34" s="5">
        <f t="shared" si="1"/>
        <v>1365</v>
      </c>
      <c r="H34" s="5"/>
      <c r="I34" s="5">
        <v>1365</v>
      </c>
    </row>
    <row r="35" spans="1:9" ht="12" customHeight="1">
      <c r="A35" s="63"/>
      <c r="B35" s="65"/>
      <c r="C35" s="65"/>
      <c r="D35" s="61"/>
      <c r="E35" s="61"/>
      <c r="F35" s="8">
        <v>2018</v>
      </c>
      <c r="G35" s="9">
        <f t="shared" si="1"/>
        <v>2050</v>
      </c>
      <c r="H35" s="9"/>
      <c r="I35" s="9">
        <v>2050</v>
      </c>
    </row>
    <row r="36" spans="1:9" ht="12" customHeight="1">
      <c r="A36" s="63"/>
      <c r="B36" s="65"/>
      <c r="C36" s="65"/>
      <c r="D36" s="61"/>
      <c r="E36" s="61"/>
      <c r="F36" s="8">
        <v>2019</v>
      </c>
      <c r="G36" s="9">
        <v>1950</v>
      </c>
      <c r="H36" s="9"/>
      <c r="I36" s="9">
        <v>1950</v>
      </c>
    </row>
    <row r="37" spans="1:9" ht="12" customHeight="1">
      <c r="A37" s="63"/>
      <c r="B37" s="65"/>
      <c r="C37" s="65"/>
      <c r="D37" s="61"/>
      <c r="E37" s="61"/>
      <c r="F37" s="8">
        <v>2020</v>
      </c>
      <c r="G37" s="9">
        <f>SUM(H37:I37)</f>
        <v>2450</v>
      </c>
      <c r="H37" s="9"/>
      <c r="I37" s="9">
        <v>2450</v>
      </c>
    </row>
    <row r="38" spans="1:9" ht="12" customHeight="1">
      <c r="A38" s="63"/>
      <c r="B38" s="65"/>
      <c r="C38" s="65"/>
      <c r="D38" s="61"/>
      <c r="E38" s="61"/>
      <c r="F38" s="10">
        <v>2021</v>
      </c>
      <c r="G38" s="6">
        <f>SUM(H38:I38)</f>
        <v>2450</v>
      </c>
      <c r="H38" s="6"/>
      <c r="I38" s="6">
        <v>2450</v>
      </c>
    </row>
    <row r="39" spans="1:9" ht="12" customHeight="1">
      <c r="A39" s="63" t="s">
        <v>126</v>
      </c>
      <c r="B39" s="65" t="s">
        <v>18</v>
      </c>
      <c r="C39" s="65" t="s">
        <v>14</v>
      </c>
      <c r="D39" s="61">
        <v>2017</v>
      </c>
      <c r="E39" s="61">
        <v>2021</v>
      </c>
      <c r="F39" s="7">
        <v>2017</v>
      </c>
      <c r="G39" s="5">
        <f>SUM(H39:I39)</f>
        <v>280</v>
      </c>
      <c r="H39" s="5"/>
      <c r="I39" s="5">
        <v>280</v>
      </c>
    </row>
    <row r="40" spans="1:9" ht="12" customHeight="1">
      <c r="A40" s="63"/>
      <c r="B40" s="65"/>
      <c r="C40" s="65"/>
      <c r="D40" s="61"/>
      <c r="E40" s="61"/>
      <c r="F40" s="8">
        <v>2018</v>
      </c>
      <c r="G40" s="9">
        <v>306.3</v>
      </c>
      <c r="H40" s="9"/>
      <c r="I40" s="9">
        <v>306.3</v>
      </c>
    </row>
    <row r="41" spans="1:9" ht="12" customHeight="1">
      <c r="A41" s="63"/>
      <c r="B41" s="65"/>
      <c r="C41" s="65"/>
      <c r="D41" s="61"/>
      <c r="E41" s="61"/>
      <c r="F41" s="8">
        <v>2019</v>
      </c>
      <c r="G41" s="9">
        <f>SUM(H41:I41)</f>
        <v>350</v>
      </c>
      <c r="H41" s="9"/>
      <c r="I41" s="9">
        <v>350</v>
      </c>
    </row>
    <row r="42" spans="1:9" ht="12" customHeight="1">
      <c r="A42" s="63"/>
      <c r="B42" s="65"/>
      <c r="C42" s="65"/>
      <c r="D42" s="61"/>
      <c r="E42" s="61"/>
      <c r="F42" s="8">
        <v>2020</v>
      </c>
      <c r="G42" s="9">
        <f>SUM(H42:I42)</f>
        <v>450</v>
      </c>
      <c r="H42" s="9"/>
      <c r="I42" s="9">
        <v>450</v>
      </c>
    </row>
    <row r="43" spans="1:9" ht="12" customHeight="1">
      <c r="A43" s="63"/>
      <c r="B43" s="65"/>
      <c r="C43" s="65"/>
      <c r="D43" s="61"/>
      <c r="E43" s="61"/>
      <c r="F43" s="10">
        <v>2021</v>
      </c>
      <c r="G43" s="6">
        <f>SUM(H43:I43)</f>
        <v>450</v>
      </c>
      <c r="H43" s="6"/>
      <c r="I43" s="6">
        <v>450</v>
      </c>
    </row>
    <row r="44" spans="1:9" ht="12" customHeight="1">
      <c r="A44" s="63" t="s">
        <v>127</v>
      </c>
      <c r="B44" s="65" t="s">
        <v>19</v>
      </c>
      <c r="C44" s="65" t="s">
        <v>14</v>
      </c>
      <c r="D44" s="61">
        <v>2017</v>
      </c>
      <c r="E44" s="61">
        <v>2021</v>
      </c>
      <c r="F44" s="7">
        <v>2017</v>
      </c>
      <c r="G44" s="5">
        <f>SUM(H44:I44)</f>
        <v>235</v>
      </c>
      <c r="H44" s="5"/>
      <c r="I44" s="5">
        <v>235</v>
      </c>
    </row>
    <row r="45" spans="1:9" ht="12" customHeight="1">
      <c r="A45" s="63"/>
      <c r="B45" s="65"/>
      <c r="C45" s="65"/>
      <c r="D45" s="61"/>
      <c r="E45" s="61"/>
      <c r="F45" s="8">
        <v>2018</v>
      </c>
      <c r="G45" s="9">
        <v>290</v>
      </c>
      <c r="H45" s="9"/>
      <c r="I45" s="9">
        <v>290</v>
      </c>
    </row>
    <row r="46" spans="1:9" ht="12" customHeight="1">
      <c r="A46" s="63"/>
      <c r="B46" s="65"/>
      <c r="C46" s="65"/>
      <c r="D46" s="61"/>
      <c r="E46" s="61"/>
      <c r="F46" s="8">
        <v>2019</v>
      </c>
      <c r="G46" s="9">
        <f>SUM(H46:I46)</f>
        <v>370</v>
      </c>
      <c r="H46" s="9"/>
      <c r="I46" s="9">
        <v>370</v>
      </c>
    </row>
    <row r="47" spans="1:9" ht="12" customHeight="1">
      <c r="A47" s="63"/>
      <c r="B47" s="65"/>
      <c r="C47" s="65"/>
      <c r="D47" s="61"/>
      <c r="E47" s="61"/>
      <c r="F47" s="8">
        <v>2020</v>
      </c>
      <c r="G47" s="9">
        <f>SUM(H47:I47)</f>
        <v>570</v>
      </c>
      <c r="H47" s="9"/>
      <c r="I47" s="9">
        <v>570</v>
      </c>
    </row>
    <row r="48" spans="1:9" ht="12" customHeight="1">
      <c r="A48" s="63"/>
      <c r="B48" s="65"/>
      <c r="C48" s="65"/>
      <c r="D48" s="61"/>
      <c r="E48" s="61"/>
      <c r="F48" s="10">
        <v>2021</v>
      </c>
      <c r="G48" s="6">
        <f>SUM(H48:I48)</f>
        <v>570</v>
      </c>
      <c r="H48" s="6"/>
      <c r="I48" s="6">
        <v>570</v>
      </c>
    </row>
    <row r="49" spans="1:9" ht="12" customHeight="1">
      <c r="A49" s="63" t="s">
        <v>128</v>
      </c>
      <c r="B49" s="65" t="s">
        <v>20</v>
      </c>
      <c r="C49" s="65" t="s">
        <v>14</v>
      </c>
      <c r="D49" s="61">
        <v>2017</v>
      </c>
      <c r="E49" s="61">
        <v>2021</v>
      </c>
      <c r="F49" s="20">
        <v>2017</v>
      </c>
      <c r="G49" s="5">
        <f>SUM(H49:I49)</f>
        <v>139</v>
      </c>
      <c r="H49" s="5"/>
      <c r="I49" s="5">
        <v>139</v>
      </c>
    </row>
    <row r="50" spans="1:9" ht="12" customHeight="1">
      <c r="A50" s="63"/>
      <c r="B50" s="65"/>
      <c r="C50" s="65"/>
      <c r="D50" s="61"/>
      <c r="E50" s="61"/>
      <c r="F50" s="21">
        <v>2018</v>
      </c>
      <c r="G50" s="9">
        <v>144</v>
      </c>
      <c r="H50" s="9"/>
      <c r="I50" s="9">
        <v>144</v>
      </c>
    </row>
    <row r="51" spans="1:9" ht="12" customHeight="1">
      <c r="A51" s="63"/>
      <c r="B51" s="65"/>
      <c r="C51" s="65"/>
      <c r="D51" s="61"/>
      <c r="E51" s="61"/>
      <c r="F51" s="21">
        <v>2019</v>
      </c>
      <c r="G51" s="9">
        <f>SUM(H51:I51)</f>
        <v>250</v>
      </c>
      <c r="H51" s="9"/>
      <c r="I51" s="9">
        <v>250</v>
      </c>
    </row>
    <row r="52" spans="1:9" ht="12" customHeight="1">
      <c r="A52" s="63"/>
      <c r="B52" s="65"/>
      <c r="C52" s="65"/>
      <c r="D52" s="61"/>
      <c r="E52" s="61"/>
      <c r="F52" s="8">
        <v>2020</v>
      </c>
      <c r="G52" s="9">
        <f>SUM(H52:I52)</f>
        <v>250</v>
      </c>
      <c r="H52" s="9"/>
      <c r="I52" s="9">
        <v>250</v>
      </c>
    </row>
    <row r="53" spans="1:9" ht="12" customHeight="1">
      <c r="A53" s="63"/>
      <c r="B53" s="65"/>
      <c r="C53" s="65"/>
      <c r="D53" s="61"/>
      <c r="E53" s="61"/>
      <c r="F53" s="10">
        <v>2021</v>
      </c>
      <c r="G53" s="6">
        <f>SUM(H53:I53)</f>
        <v>250</v>
      </c>
      <c r="H53" s="6"/>
      <c r="I53" s="6">
        <v>250</v>
      </c>
    </row>
    <row r="54" spans="1:9" ht="35.25" customHeight="1">
      <c r="A54" s="24" t="s">
        <v>129</v>
      </c>
      <c r="B54" s="25" t="s">
        <v>21</v>
      </c>
      <c r="C54" s="25" t="s">
        <v>14</v>
      </c>
      <c r="D54" s="26">
        <v>2017</v>
      </c>
      <c r="E54" s="26">
        <v>2017</v>
      </c>
      <c r="F54" s="26">
        <v>2017</v>
      </c>
      <c r="G54" s="11">
        <v>150</v>
      </c>
      <c r="H54" s="11"/>
      <c r="I54" s="11">
        <v>150</v>
      </c>
    </row>
    <row r="55" spans="1:9" ht="12" customHeight="1">
      <c r="A55" s="68" t="s">
        <v>130</v>
      </c>
      <c r="B55" s="80" t="s">
        <v>114</v>
      </c>
      <c r="C55" s="80" t="s">
        <v>14</v>
      </c>
      <c r="D55" s="62">
        <v>2018</v>
      </c>
      <c r="E55" s="62">
        <v>2019</v>
      </c>
      <c r="F55" s="20">
        <v>2018</v>
      </c>
      <c r="G55" s="5">
        <f>I55</f>
        <v>1500</v>
      </c>
      <c r="H55" s="5"/>
      <c r="I55" s="5">
        <f>1300+270-70</f>
        <v>1500</v>
      </c>
    </row>
    <row r="56" spans="1:9" ht="12" customHeight="1">
      <c r="A56" s="69"/>
      <c r="B56" s="97"/>
      <c r="C56" s="97"/>
      <c r="D56" s="93"/>
      <c r="E56" s="93"/>
      <c r="F56" s="8">
        <v>2019</v>
      </c>
      <c r="G56" s="9">
        <f>I56</f>
        <v>150</v>
      </c>
      <c r="H56" s="9"/>
      <c r="I56" s="9">
        <v>150</v>
      </c>
    </row>
    <row r="57" spans="1:9" ht="12" customHeight="1">
      <c r="A57" s="69"/>
      <c r="B57" s="97"/>
      <c r="C57" s="97"/>
      <c r="D57" s="93"/>
      <c r="E57" s="93"/>
      <c r="F57" s="8">
        <v>2020</v>
      </c>
      <c r="G57" s="9">
        <f>I57</f>
        <v>2000</v>
      </c>
      <c r="H57" s="9"/>
      <c r="I57" s="9">
        <v>2000</v>
      </c>
    </row>
    <row r="58" spans="1:9" ht="12" customHeight="1">
      <c r="A58" s="70"/>
      <c r="B58" s="81"/>
      <c r="C58" s="81"/>
      <c r="D58" s="91"/>
      <c r="E58" s="91"/>
      <c r="F58" s="10">
        <v>2021</v>
      </c>
      <c r="G58" s="6">
        <f>SUM(H58:I58)</f>
        <v>2000</v>
      </c>
      <c r="H58" s="6"/>
      <c r="I58" s="6">
        <v>2000</v>
      </c>
    </row>
    <row r="59" spans="1:9" ht="101.25" customHeight="1">
      <c r="A59" s="24" t="s">
        <v>131</v>
      </c>
      <c r="B59" s="25" t="s">
        <v>23</v>
      </c>
      <c r="C59" s="25" t="s">
        <v>14</v>
      </c>
      <c r="D59" s="26">
        <v>2017</v>
      </c>
      <c r="E59" s="26">
        <v>2017</v>
      </c>
      <c r="F59" s="26">
        <v>2017</v>
      </c>
      <c r="G59" s="11">
        <v>29.3</v>
      </c>
      <c r="H59" s="11"/>
      <c r="I59" s="11">
        <v>29.3</v>
      </c>
    </row>
    <row r="60" spans="1:9" ht="14.25" customHeight="1">
      <c r="A60" s="68" t="s">
        <v>132</v>
      </c>
      <c r="B60" s="80" t="s">
        <v>68</v>
      </c>
      <c r="C60" s="80" t="s">
        <v>14</v>
      </c>
      <c r="D60" s="62">
        <v>2017</v>
      </c>
      <c r="E60" s="62">
        <v>2018</v>
      </c>
      <c r="F60" s="20">
        <v>2017</v>
      </c>
      <c r="G60" s="5">
        <v>0.6</v>
      </c>
      <c r="H60" s="5"/>
      <c r="I60" s="5">
        <v>0.6</v>
      </c>
    </row>
    <row r="61" spans="1:9" ht="31.5" customHeight="1">
      <c r="A61" s="70"/>
      <c r="B61" s="81"/>
      <c r="C61" s="81"/>
      <c r="D61" s="91">
        <v>2018</v>
      </c>
      <c r="E61" s="91">
        <v>2018</v>
      </c>
      <c r="F61" s="22">
        <v>2018</v>
      </c>
      <c r="G61" s="6">
        <f>I61</f>
        <v>30</v>
      </c>
      <c r="H61" s="6"/>
      <c r="I61" s="6">
        <v>30</v>
      </c>
    </row>
    <row r="62" spans="1:9" ht="56.25" customHeight="1">
      <c r="A62" s="24" t="s">
        <v>133</v>
      </c>
      <c r="B62" s="25" t="s">
        <v>113</v>
      </c>
      <c r="C62" s="25" t="s">
        <v>14</v>
      </c>
      <c r="D62" s="26">
        <v>2018</v>
      </c>
      <c r="E62" s="26">
        <v>2018</v>
      </c>
      <c r="F62" s="20">
        <v>2018</v>
      </c>
      <c r="G62" s="5">
        <f>SUM(H62:I62)</f>
        <v>4.2</v>
      </c>
      <c r="H62" s="5"/>
      <c r="I62" s="5">
        <f>5-0.8</f>
        <v>4.2</v>
      </c>
    </row>
    <row r="63" spans="1:9" ht="66.75" customHeight="1">
      <c r="A63" s="24" t="s">
        <v>134</v>
      </c>
      <c r="B63" s="25" t="s">
        <v>111</v>
      </c>
      <c r="C63" s="25"/>
      <c r="D63" s="26">
        <v>2018</v>
      </c>
      <c r="E63" s="26">
        <v>2018</v>
      </c>
      <c r="F63" s="20">
        <v>2018</v>
      </c>
      <c r="G63" s="5">
        <f>I63</f>
        <v>5.8</v>
      </c>
      <c r="H63" s="5"/>
      <c r="I63" s="5">
        <f>5+0.8</f>
        <v>5.8</v>
      </c>
    </row>
    <row r="64" spans="1:9" ht="59.25" customHeight="1">
      <c r="A64" s="24" t="s">
        <v>135</v>
      </c>
      <c r="B64" s="25" t="s">
        <v>208</v>
      </c>
      <c r="C64" s="25"/>
      <c r="D64" s="26">
        <v>2018</v>
      </c>
      <c r="E64" s="26">
        <v>2018</v>
      </c>
      <c r="F64" s="20">
        <v>2018</v>
      </c>
      <c r="G64" s="5">
        <f>I64</f>
        <v>75</v>
      </c>
      <c r="H64" s="5"/>
      <c r="I64" s="5">
        <f>5+70</f>
        <v>75</v>
      </c>
    </row>
    <row r="65" spans="1:9" ht="58.5" customHeight="1">
      <c r="A65" s="24" t="s">
        <v>136</v>
      </c>
      <c r="B65" s="25" t="s">
        <v>112</v>
      </c>
      <c r="C65" s="25"/>
      <c r="D65" s="26">
        <v>2018</v>
      </c>
      <c r="E65" s="26">
        <v>2018</v>
      </c>
      <c r="F65" s="20">
        <v>2018</v>
      </c>
      <c r="G65" s="5">
        <f>SUM(H65:I65)</f>
        <v>5</v>
      </c>
      <c r="H65" s="5"/>
      <c r="I65" s="5">
        <v>5</v>
      </c>
    </row>
    <row r="66" spans="1:9" ht="12" customHeight="1">
      <c r="A66" s="63" t="s">
        <v>137</v>
      </c>
      <c r="B66" s="66" t="s">
        <v>121</v>
      </c>
      <c r="C66" s="65" t="s">
        <v>14</v>
      </c>
      <c r="D66" s="61">
        <v>2017</v>
      </c>
      <c r="E66" s="61">
        <v>2019</v>
      </c>
      <c r="F66" s="20">
        <v>2017</v>
      </c>
      <c r="G66" s="5">
        <v>10</v>
      </c>
      <c r="H66" s="5"/>
      <c r="I66" s="5">
        <v>10</v>
      </c>
    </row>
    <row r="67" spans="1:9" ht="12" customHeight="1">
      <c r="A67" s="63"/>
      <c r="B67" s="92"/>
      <c r="C67" s="65"/>
      <c r="D67" s="61"/>
      <c r="E67" s="61"/>
      <c r="F67" s="21">
        <v>2018</v>
      </c>
      <c r="G67" s="9">
        <v>11.9</v>
      </c>
      <c r="H67" s="9"/>
      <c r="I67" s="9">
        <v>11.9</v>
      </c>
    </row>
    <row r="68" spans="1:9" ht="12" customHeight="1">
      <c r="A68" s="63"/>
      <c r="B68" s="92"/>
      <c r="C68" s="65"/>
      <c r="D68" s="61"/>
      <c r="E68" s="61"/>
      <c r="F68" s="21">
        <v>2019</v>
      </c>
      <c r="G68" s="9">
        <v>12</v>
      </c>
      <c r="H68" s="9"/>
      <c r="I68" s="9">
        <v>12</v>
      </c>
    </row>
    <row r="69" spans="1:9" ht="3.75" customHeight="1">
      <c r="A69" s="63"/>
      <c r="B69" s="92"/>
      <c r="C69" s="65"/>
      <c r="D69" s="61"/>
      <c r="E69" s="61"/>
      <c r="F69" s="21"/>
      <c r="G69" s="9"/>
      <c r="H69" s="9"/>
      <c r="I69" s="9"/>
    </row>
    <row r="70" spans="1:9" ht="3.75" customHeight="1">
      <c r="A70" s="63"/>
      <c r="B70" s="67"/>
      <c r="C70" s="65"/>
      <c r="D70" s="61"/>
      <c r="E70" s="61"/>
      <c r="F70" s="22"/>
      <c r="G70" s="6"/>
      <c r="H70" s="6"/>
      <c r="I70" s="6"/>
    </row>
    <row r="71" spans="1:9" ht="12" customHeight="1">
      <c r="A71" s="63" t="s">
        <v>138</v>
      </c>
      <c r="B71" s="65" t="s">
        <v>24</v>
      </c>
      <c r="C71" s="65" t="s">
        <v>14</v>
      </c>
      <c r="D71" s="61">
        <v>2017</v>
      </c>
      <c r="E71" s="61">
        <v>2021</v>
      </c>
      <c r="F71" s="20">
        <v>2017</v>
      </c>
      <c r="G71" s="5">
        <f aca="true" t="shared" si="2" ref="G71:G90">SUM(H71:I71)</f>
        <v>7.5</v>
      </c>
      <c r="H71" s="5"/>
      <c r="I71" s="5">
        <v>7.5</v>
      </c>
    </row>
    <row r="72" spans="1:9" ht="12" customHeight="1">
      <c r="A72" s="63"/>
      <c r="B72" s="65"/>
      <c r="C72" s="65"/>
      <c r="D72" s="61"/>
      <c r="E72" s="61"/>
      <c r="F72" s="21">
        <v>2018</v>
      </c>
      <c r="G72" s="9">
        <f t="shared" si="2"/>
        <v>10</v>
      </c>
      <c r="H72" s="9"/>
      <c r="I72" s="9">
        <v>10</v>
      </c>
    </row>
    <row r="73" spans="1:9" ht="12" customHeight="1">
      <c r="A73" s="63"/>
      <c r="B73" s="65"/>
      <c r="C73" s="65"/>
      <c r="D73" s="61"/>
      <c r="E73" s="61"/>
      <c r="F73" s="21">
        <v>2019</v>
      </c>
      <c r="G73" s="9">
        <f t="shared" si="2"/>
        <v>10</v>
      </c>
      <c r="H73" s="9"/>
      <c r="I73" s="9">
        <v>10</v>
      </c>
    </row>
    <row r="74" spans="1:9" ht="12" customHeight="1">
      <c r="A74" s="63"/>
      <c r="B74" s="65"/>
      <c r="C74" s="65"/>
      <c r="D74" s="61"/>
      <c r="E74" s="61"/>
      <c r="F74" s="21">
        <v>2020</v>
      </c>
      <c r="G74" s="9">
        <f t="shared" si="2"/>
        <v>10</v>
      </c>
      <c r="H74" s="9"/>
      <c r="I74" s="9">
        <v>10</v>
      </c>
    </row>
    <row r="75" spans="1:9" ht="12" customHeight="1">
      <c r="A75" s="63"/>
      <c r="B75" s="65"/>
      <c r="C75" s="65"/>
      <c r="D75" s="61"/>
      <c r="E75" s="61"/>
      <c r="F75" s="22">
        <v>2021</v>
      </c>
      <c r="G75" s="6">
        <f t="shared" si="2"/>
        <v>10</v>
      </c>
      <c r="H75" s="6"/>
      <c r="I75" s="6">
        <v>10</v>
      </c>
    </row>
    <row r="76" spans="1:9" ht="12" customHeight="1">
      <c r="A76" s="63" t="s">
        <v>139</v>
      </c>
      <c r="B76" s="65" t="s">
        <v>25</v>
      </c>
      <c r="C76" s="65" t="s">
        <v>14</v>
      </c>
      <c r="D76" s="61">
        <v>2017</v>
      </c>
      <c r="E76" s="61">
        <v>2021</v>
      </c>
      <c r="F76" s="20">
        <v>2017</v>
      </c>
      <c r="G76" s="5">
        <f t="shared" si="2"/>
        <v>90.1</v>
      </c>
      <c r="H76" s="5"/>
      <c r="I76" s="5">
        <v>90.1</v>
      </c>
    </row>
    <row r="77" spans="1:9" ht="12" customHeight="1">
      <c r="A77" s="63"/>
      <c r="B77" s="65"/>
      <c r="C77" s="65"/>
      <c r="D77" s="61"/>
      <c r="E77" s="61"/>
      <c r="F77" s="21">
        <v>2018</v>
      </c>
      <c r="G77" s="9">
        <f t="shared" si="2"/>
        <v>220</v>
      </c>
      <c r="H77" s="9"/>
      <c r="I77" s="9">
        <f>250-30</f>
        <v>220</v>
      </c>
    </row>
    <row r="78" spans="1:9" ht="12" customHeight="1">
      <c r="A78" s="63"/>
      <c r="B78" s="65"/>
      <c r="C78" s="65"/>
      <c r="D78" s="61"/>
      <c r="E78" s="61"/>
      <c r="F78" s="21">
        <v>2019</v>
      </c>
      <c r="G78" s="9">
        <f t="shared" si="2"/>
        <v>69</v>
      </c>
      <c r="H78" s="9"/>
      <c r="I78" s="9">
        <v>69</v>
      </c>
    </row>
    <row r="79" spans="1:9" ht="12" customHeight="1">
      <c r="A79" s="63"/>
      <c r="B79" s="65"/>
      <c r="C79" s="65"/>
      <c r="D79" s="61"/>
      <c r="E79" s="61"/>
      <c r="F79" s="21">
        <v>2020</v>
      </c>
      <c r="G79" s="9">
        <f t="shared" si="2"/>
        <v>100</v>
      </c>
      <c r="H79" s="9"/>
      <c r="I79" s="9">
        <v>100</v>
      </c>
    </row>
    <row r="80" spans="1:9" ht="12" customHeight="1">
      <c r="A80" s="63"/>
      <c r="B80" s="65"/>
      <c r="C80" s="65"/>
      <c r="D80" s="61"/>
      <c r="E80" s="61"/>
      <c r="F80" s="21">
        <v>2021</v>
      </c>
      <c r="G80" s="6">
        <f t="shared" si="2"/>
        <v>100</v>
      </c>
      <c r="H80" s="9"/>
      <c r="I80" s="6">
        <v>100</v>
      </c>
    </row>
    <row r="81" spans="1:9" ht="12" customHeight="1">
      <c r="A81" s="98" t="s">
        <v>140</v>
      </c>
      <c r="B81" s="99"/>
      <c r="C81" s="99"/>
      <c r="D81" s="99"/>
      <c r="E81" s="99"/>
      <c r="F81" s="40">
        <v>2018</v>
      </c>
      <c r="G81" s="41">
        <f t="shared" si="2"/>
        <v>250</v>
      </c>
      <c r="H81" s="41"/>
      <c r="I81" s="41">
        <f>SUM(I85+I87)</f>
        <v>250</v>
      </c>
    </row>
    <row r="82" spans="1:9" ht="12" customHeight="1">
      <c r="A82" s="101"/>
      <c r="B82" s="102"/>
      <c r="C82" s="102"/>
      <c r="D82" s="102"/>
      <c r="E82" s="102"/>
      <c r="F82" s="42">
        <v>2019</v>
      </c>
      <c r="G82" s="43">
        <f t="shared" si="2"/>
        <v>1000</v>
      </c>
      <c r="H82" s="43"/>
      <c r="I82" s="43">
        <f>SUM(I86+I88)</f>
        <v>1000</v>
      </c>
    </row>
    <row r="83" spans="1:9" ht="12" customHeight="1">
      <c r="A83" s="101"/>
      <c r="B83" s="102"/>
      <c r="C83" s="102"/>
      <c r="D83" s="102"/>
      <c r="E83" s="102"/>
      <c r="F83" s="42">
        <v>2020</v>
      </c>
      <c r="G83" s="43">
        <f t="shared" si="2"/>
        <v>2392.5</v>
      </c>
      <c r="H83" s="43"/>
      <c r="I83" s="43">
        <f>SUM(I89+I91)</f>
        <v>2392.5</v>
      </c>
    </row>
    <row r="84" spans="1:9" ht="12" customHeight="1">
      <c r="A84" s="104"/>
      <c r="B84" s="105"/>
      <c r="C84" s="105"/>
      <c r="D84" s="105"/>
      <c r="E84" s="105"/>
      <c r="F84" s="44">
        <v>2021</v>
      </c>
      <c r="G84" s="45">
        <f>SUM(H84:I84)</f>
        <v>3200</v>
      </c>
      <c r="H84" s="45"/>
      <c r="I84" s="45">
        <f>SUM(I90+I92)</f>
        <v>3200</v>
      </c>
    </row>
    <row r="85" spans="1:9" ht="15">
      <c r="A85" s="68" t="s">
        <v>65</v>
      </c>
      <c r="B85" s="80" t="s">
        <v>234</v>
      </c>
      <c r="C85" s="80" t="s">
        <v>14</v>
      </c>
      <c r="D85" s="62">
        <v>2018</v>
      </c>
      <c r="E85" s="62">
        <v>2019</v>
      </c>
      <c r="F85" s="20">
        <v>2018</v>
      </c>
      <c r="G85" s="5">
        <f t="shared" si="2"/>
        <v>100</v>
      </c>
      <c r="H85" s="5"/>
      <c r="I85" s="5">
        <v>100</v>
      </c>
    </row>
    <row r="86" spans="1:9" ht="51.75" customHeight="1">
      <c r="A86" s="70"/>
      <c r="B86" s="81"/>
      <c r="C86" s="81"/>
      <c r="D86" s="91">
        <v>2019</v>
      </c>
      <c r="E86" s="91">
        <v>2019</v>
      </c>
      <c r="F86" s="22">
        <v>2019</v>
      </c>
      <c r="G86" s="6">
        <f t="shared" si="2"/>
        <v>500</v>
      </c>
      <c r="H86" s="6"/>
      <c r="I86" s="6">
        <v>500</v>
      </c>
    </row>
    <row r="87" spans="1:9" ht="12" customHeight="1">
      <c r="A87" s="63" t="s">
        <v>66</v>
      </c>
      <c r="B87" s="65" t="s">
        <v>218</v>
      </c>
      <c r="C87" s="65" t="s">
        <v>14</v>
      </c>
      <c r="D87" s="61">
        <v>2018</v>
      </c>
      <c r="E87" s="61">
        <v>2019</v>
      </c>
      <c r="F87" s="20">
        <v>2018</v>
      </c>
      <c r="G87" s="5">
        <f t="shared" si="2"/>
        <v>150</v>
      </c>
      <c r="H87" s="5"/>
      <c r="I87" s="5">
        <v>150</v>
      </c>
    </row>
    <row r="88" spans="1:9" ht="12" customHeight="1">
      <c r="A88" s="63"/>
      <c r="B88" s="65"/>
      <c r="C88" s="65"/>
      <c r="D88" s="61"/>
      <c r="E88" s="61"/>
      <c r="F88" s="21">
        <v>2019</v>
      </c>
      <c r="G88" s="9">
        <f t="shared" si="2"/>
        <v>500</v>
      </c>
      <c r="H88" s="9"/>
      <c r="I88" s="9">
        <v>500</v>
      </c>
    </row>
    <row r="89" spans="1:9" ht="12" customHeight="1">
      <c r="A89" s="63"/>
      <c r="B89" s="65"/>
      <c r="C89" s="65"/>
      <c r="D89" s="61"/>
      <c r="E89" s="61"/>
      <c r="F89" s="21">
        <v>2020</v>
      </c>
      <c r="G89" s="9">
        <f t="shared" si="2"/>
        <v>500</v>
      </c>
      <c r="H89" s="9"/>
      <c r="I89" s="9">
        <v>500</v>
      </c>
    </row>
    <row r="90" spans="1:9" ht="43.5" customHeight="1">
      <c r="A90" s="63"/>
      <c r="B90" s="65"/>
      <c r="C90" s="65"/>
      <c r="D90" s="61"/>
      <c r="E90" s="61"/>
      <c r="F90" s="22">
        <v>2021</v>
      </c>
      <c r="G90" s="6">
        <f t="shared" si="2"/>
        <v>200</v>
      </c>
      <c r="H90" s="6"/>
      <c r="I90" s="6">
        <v>200</v>
      </c>
    </row>
    <row r="91" spans="1:9" ht="57.75" customHeight="1">
      <c r="A91" s="24" t="s">
        <v>219</v>
      </c>
      <c r="B91" s="15" t="s">
        <v>237</v>
      </c>
      <c r="C91" s="25" t="s">
        <v>14</v>
      </c>
      <c r="D91" s="26">
        <v>2020</v>
      </c>
      <c r="E91" s="26">
        <v>2020</v>
      </c>
      <c r="F91" s="26">
        <v>2020</v>
      </c>
      <c r="G91" s="11">
        <f>SUM(H91:I91)</f>
        <v>1892.5</v>
      </c>
      <c r="H91" s="11"/>
      <c r="I91" s="11">
        <v>1892.5</v>
      </c>
    </row>
    <row r="92" spans="1:9" ht="55.5" customHeight="1">
      <c r="A92" s="24" t="s">
        <v>220</v>
      </c>
      <c r="B92" s="25" t="s">
        <v>233</v>
      </c>
      <c r="C92" s="25" t="s">
        <v>14</v>
      </c>
      <c r="D92" s="26">
        <v>2021</v>
      </c>
      <c r="E92" s="26">
        <v>2021</v>
      </c>
      <c r="F92" s="26">
        <v>2021</v>
      </c>
      <c r="G92" s="11">
        <v>3000</v>
      </c>
      <c r="H92" s="11"/>
      <c r="I92" s="11">
        <v>3000</v>
      </c>
    </row>
    <row r="93" spans="1:9" ht="12" customHeight="1">
      <c r="A93" s="71" t="s">
        <v>141</v>
      </c>
      <c r="B93" s="72"/>
      <c r="C93" s="72"/>
      <c r="D93" s="72"/>
      <c r="E93" s="73"/>
      <c r="F93" s="17">
        <v>2017</v>
      </c>
      <c r="G93" s="2">
        <f aca="true" t="shared" si="3" ref="G93:G103">SUM(H93:I93)</f>
        <v>3053.9</v>
      </c>
      <c r="H93" s="2"/>
      <c r="I93" s="2">
        <f>SUM(I98+I99+I100+I101+I102+I111)</f>
        <v>3053.9</v>
      </c>
    </row>
    <row r="94" spans="1:9" ht="12" customHeight="1">
      <c r="A94" s="74"/>
      <c r="B94" s="75"/>
      <c r="C94" s="75"/>
      <c r="D94" s="75"/>
      <c r="E94" s="76"/>
      <c r="F94" s="18">
        <v>2018</v>
      </c>
      <c r="G94" s="3">
        <f t="shared" si="3"/>
        <v>3426.3</v>
      </c>
      <c r="H94" s="3"/>
      <c r="I94" s="3">
        <f>I105+I103+I104+I109+I112</f>
        <v>3426.3</v>
      </c>
    </row>
    <row r="95" spans="1:9" ht="12" customHeight="1">
      <c r="A95" s="74"/>
      <c r="B95" s="75"/>
      <c r="C95" s="75"/>
      <c r="D95" s="75"/>
      <c r="E95" s="76"/>
      <c r="F95" s="18">
        <v>2019</v>
      </c>
      <c r="G95" s="3">
        <f t="shared" si="3"/>
        <v>1545.5</v>
      </c>
      <c r="H95" s="3"/>
      <c r="I95" s="3">
        <f>SUM(I106+I110+I113)</f>
        <v>1545.5</v>
      </c>
    </row>
    <row r="96" spans="1:9" ht="12" customHeight="1">
      <c r="A96" s="74"/>
      <c r="B96" s="75"/>
      <c r="C96" s="75"/>
      <c r="D96" s="75"/>
      <c r="E96" s="76"/>
      <c r="F96" s="18">
        <v>2020</v>
      </c>
      <c r="G96" s="3">
        <f t="shared" si="3"/>
        <v>215.5</v>
      </c>
      <c r="H96" s="3"/>
      <c r="I96" s="3">
        <f>SUM(I107)</f>
        <v>215.5</v>
      </c>
    </row>
    <row r="97" spans="1:9" ht="12" customHeight="1">
      <c r="A97" s="77"/>
      <c r="B97" s="78"/>
      <c r="C97" s="78"/>
      <c r="D97" s="78"/>
      <c r="E97" s="79"/>
      <c r="F97" s="19">
        <v>2021</v>
      </c>
      <c r="G97" s="4">
        <f t="shared" si="3"/>
        <v>215.5</v>
      </c>
      <c r="H97" s="4"/>
      <c r="I97" s="4">
        <f>SUM(I108)</f>
        <v>215.5</v>
      </c>
    </row>
    <row r="98" spans="1:9" ht="32.25" customHeight="1">
      <c r="A98" s="24" t="s">
        <v>104</v>
      </c>
      <c r="B98" s="25" t="s">
        <v>26</v>
      </c>
      <c r="C98" s="25" t="s">
        <v>14</v>
      </c>
      <c r="D98" s="26">
        <v>2017</v>
      </c>
      <c r="E98" s="26">
        <v>2017</v>
      </c>
      <c r="F98" s="26">
        <v>2017</v>
      </c>
      <c r="G98" s="11">
        <f t="shared" si="3"/>
        <v>580</v>
      </c>
      <c r="H98" s="11"/>
      <c r="I98" s="11">
        <v>580</v>
      </c>
    </row>
    <row r="99" spans="1:9" ht="32.25" customHeight="1">
      <c r="A99" s="24" t="s">
        <v>105</v>
      </c>
      <c r="B99" s="25" t="s">
        <v>27</v>
      </c>
      <c r="C99" s="25" t="s">
        <v>14</v>
      </c>
      <c r="D99" s="26">
        <v>2017</v>
      </c>
      <c r="E99" s="26">
        <v>2017</v>
      </c>
      <c r="F99" s="26">
        <v>2017</v>
      </c>
      <c r="G99" s="11">
        <f t="shared" si="3"/>
        <v>62.2</v>
      </c>
      <c r="H99" s="11"/>
      <c r="I99" s="11">
        <v>62.2</v>
      </c>
    </row>
    <row r="100" spans="1:9" ht="34.5" customHeight="1">
      <c r="A100" s="24" t="s">
        <v>142</v>
      </c>
      <c r="B100" s="25" t="s">
        <v>28</v>
      </c>
      <c r="C100" s="25" t="s">
        <v>14</v>
      </c>
      <c r="D100" s="26">
        <v>2017</v>
      </c>
      <c r="E100" s="26">
        <v>2017</v>
      </c>
      <c r="F100" s="26">
        <v>2017</v>
      </c>
      <c r="G100" s="11">
        <f t="shared" si="3"/>
        <v>19.9</v>
      </c>
      <c r="H100" s="11"/>
      <c r="I100" s="11">
        <v>19.9</v>
      </c>
    </row>
    <row r="101" spans="1:9" ht="32.25" customHeight="1">
      <c r="A101" s="24" t="s">
        <v>143</v>
      </c>
      <c r="B101" s="25" t="s">
        <v>29</v>
      </c>
      <c r="C101" s="25" t="s">
        <v>14</v>
      </c>
      <c r="D101" s="26">
        <v>2017</v>
      </c>
      <c r="E101" s="26">
        <v>2017</v>
      </c>
      <c r="F101" s="26">
        <v>2017</v>
      </c>
      <c r="G101" s="11">
        <f t="shared" si="3"/>
        <v>95</v>
      </c>
      <c r="H101" s="11"/>
      <c r="I101" s="11">
        <v>95</v>
      </c>
    </row>
    <row r="102" spans="1:9" ht="12" customHeight="1">
      <c r="A102" s="68" t="s">
        <v>144</v>
      </c>
      <c r="B102" s="80" t="s">
        <v>30</v>
      </c>
      <c r="C102" s="80" t="s">
        <v>14</v>
      </c>
      <c r="D102" s="62">
        <v>2017</v>
      </c>
      <c r="E102" s="62">
        <v>2018</v>
      </c>
      <c r="F102" s="20">
        <v>2017</v>
      </c>
      <c r="G102" s="5">
        <f t="shared" si="3"/>
        <v>2266.8</v>
      </c>
      <c r="H102" s="5"/>
      <c r="I102" s="5">
        <v>2266.8</v>
      </c>
    </row>
    <row r="103" spans="1:9" ht="20.25" customHeight="1">
      <c r="A103" s="70"/>
      <c r="B103" s="81"/>
      <c r="C103" s="81"/>
      <c r="D103" s="91">
        <v>2018</v>
      </c>
      <c r="E103" s="91">
        <v>2018</v>
      </c>
      <c r="F103" s="22">
        <v>2018</v>
      </c>
      <c r="G103" s="6">
        <f t="shared" si="3"/>
        <v>1983.5000000000002</v>
      </c>
      <c r="H103" s="6"/>
      <c r="I103" s="6">
        <f>2266.8-283.3</f>
        <v>1983.5000000000002</v>
      </c>
    </row>
    <row r="104" spans="1:9" ht="32.25" customHeight="1">
      <c r="A104" s="24" t="s">
        <v>145</v>
      </c>
      <c r="B104" s="25" t="s">
        <v>107</v>
      </c>
      <c r="C104" s="25" t="s">
        <v>14</v>
      </c>
      <c r="D104" s="26">
        <v>2018</v>
      </c>
      <c r="E104" s="26">
        <v>2018</v>
      </c>
      <c r="F104" s="26">
        <v>2018</v>
      </c>
      <c r="G104" s="11">
        <f>I104</f>
        <v>100</v>
      </c>
      <c r="H104" s="11"/>
      <c r="I104" s="11">
        <v>100</v>
      </c>
    </row>
    <row r="105" spans="1:9" ht="12" customHeight="1">
      <c r="A105" s="63" t="s">
        <v>146</v>
      </c>
      <c r="B105" s="65" t="s">
        <v>200</v>
      </c>
      <c r="C105" s="65" t="s">
        <v>14</v>
      </c>
      <c r="D105" s="61">
        <v>2018</v>
      </c>
      <c r="E105" s="61">
        <v>2021</v>
      </c>
      <c r="F105" s="20">
        <v>2018</v>
      </c>
      <c r="G105" s="5">
        <f>SUM(H105:I105)</f>
        <v>699.5</v>
      </c>
      <c r="H105" s="5"/>
      <c r="I105" s="5">
        <f>402.8+296.7</f>
        <v>699.5</v>
      </c>
    </row>
    <row r="106" spans="1:9" ht="12" customHeight="1">
      <c r="A106" s="63"/>
      <c r="B106" s="65"/>
      <c r="C106" s="65"/>
      <c r="D106" s="61"/>
      <c r="E106" s="61"/>
      <c r="F106" s="21">
        <v>2019</v>
      </c>
      <c r="G106" s="9">
        <f>SUM(H106:I106)</f>
        <v>215.5</v>
      </c>
      <c r="H106" s="9"/>
      <c r="I106" s="9">
        <f>142.8+72.7</f>
        <v>215.5</v>
      </c>
    </row>
    <row r="107" spans="1:9" ht="12" customHeight="1">
      <c r="A107" s="63"/>
      <c r="B107" s="65"/>
      <c r="C107" s="65"/>
      <c r="D107" s="61"/>
      <c r="E107" s="61"/>
      <c r="F107" s="21">
        <v>2020</v>
      </c>
      <c r="G107" s="9">
        <f>SUM(H107:I107)</f>
        <v>215.5</v>
      </c>
      <c r="H107" s="9"/>
      <c r="I107" s="9">
        <f>142.8+72.7</f>
        <v>215.5</v>
      </c>
    </row>
    <row r="108" spans="1:9" ht="12" customHeight="1">
      <c r="A108" s="63"/>
      <c r="B108" s="65"/>
      <c r="C108" s="65"/>
      <c r="D108" s="61"/>
      <c r="E108" s="61"/>
      <c r="F108" s="22">
        <v>2021</v>
      </c>
      <c r="G108" s="6">
        <f>SUM(H108:I108)</f>
        <v>215.5</v>
      </c>
      <c r="H108" s="6"/>
      <c r="I108" s="6">
        <v>215.5</v>
      </c>
    </row>
    <row r="109" spans="1:9" ht="14.25" customHeight="1">
      <c r="A109" s="68" t="s">
        <v>147</v>
      </c>
      <c r="B109" s="80" t="s">
        <v>171</v>
      </c>
      <c r="C109" s="80" t="s">
        <v>14</v>
      </c>
      <c r="D109" s="62">
        <v>2018</v>
      </c>
      <c r="E109" s="62">
        <v>2019</v>
      </c>
      <c r="F109" s="20">
        <v>2018</v>
      </c>
      <c r="G109" s="5">
        <f>I109</f>
        <v>613.3</v>
      </c>
      <c r="H109" s="5"/>
      <c r="I109" s="5">
        <v>613.3</v>
      </c>
    </row>
    <row r="110" spans="1:9" ht="18.75" customHeight="1">
      <c r="A110" s="70"/>
      <c r="B110" s="81"/>
      <c r="C110" s="81"/>
      <c r="D110" s="91"/>
      <c r="E110" s="91"/>
      <c r="F110" s="22">
        <v>2019</v>
      </c>
      <c r="G110" s="6">
        <v>1300</v>
      </c>
      <c r="H110" s="6"/>
      <c r="I110" s="6">
        <v>1300</v>
      </c>
    </row>
    <row r="111" spans="1:9" ht="12" customHeight="1">
      <c r="A111" s="68" t="s">
        <v>148</v>
      </c>
      <c r="B111" s="80" t="s">
        <v>120</v>
      </c>
      <c r="C111" s="80" t="s">
        <v>14</v>
      </c>
      <c r="D111" s="62">
        <v>2017</v>
      </c>
      <c r="E111" s="62">
        <v>2019</v>
      </c>
      <c r="F111" s="20">
        <v>2017</v>
      </c>
      <c r="G111" s="5">
        <f>SUM(H111:I111)</f>
        <v>30</v>
      </c>
      <c r="H111" s="5"/>
      <c r="I111" s="5">
        <v>30</v>
      </c>
    </row>
    <row r="112" spans="1:9" ht="12" customHeight="1">
      <c r="A112" s="69"/>
      <c r="B112" s="97"/>
      <c r="C112" s="97"/>
      <c r="D112" s="93"/>
      <c r="E112" s="93"/>
      <c r="F112" s="21">
        <v>2018</v>
      </c>
      <c r="G112" s="9">
        <f>SUM(H112:I112)</f>
        <v>30</v>
      </c>
      <c r="H112" s="9"/>
      <c r="I112" s="9">
        <v>30</v>
      </c>
    </row>
    <row r="113" spans="1:9" ht="12" customHeight="1">
      <c r="A113" s="69"/>
      <c r="B113" s="97"/>
      <c r="C113" s="97"/>
      <c r="D113" s="91"/>
      <c r="E113" s="93"/>
      <c r="F113" s="21">
        <v>2019</v>
      </c>
      <c r="G113" s="9">
        <f>I113</f>
        <v>30</v>
      </c>
      <c r="H113" s="9"/>
      <c r="I113" s="9">
        <v>30</v>
      </c>
    </row>
    <row r="114" spans="1:9" ht="12" customHeight="1">
      <c r="A114" s="98" t="s">
        <v>149</v>
      </c>
      <c r="B114" s="99"/>
      <c r="C114" s="99"/>
      <c r="D114" s="99"/>
      <c r="E114" s="100"/>
      <c r="F114" s="17">
        <v>2017</v>
      </c>
      <c r="G114" s="2">
        <f aca="true" t="shared" si="4" ref="G114:G119">SUM(H114:I114)</f>
        <v>1567</v>
      </c>
      <c r="H114" s="2"/>
      <c r="I114" s="2">
        <f>SUM(I119+I120+I121+I122+I123+I124+I125+I126)</f>
        <v>1567</v>
      </c>
    </row>
    <row r="115" spans="1:9" ht="12" customHeight="1">
      <c r="A115" s="101"/>
      <c r="B115" s="102"/>
      <c r="C115" s="102"/>
      <c r="D115" s="102"/>
      <c r="E115" s="103"/>
      <c r="F115" s="18">
        <v>2018</v>
      </c>
      <c r="G115" s="3">
        <f t="shared" si="4"/>
        <v>2534.4</v>
      </c>
      <c r="H115" s="3"/>
      <c r="I115" s="3">
        <f>SUM(I127)</f>
        <v>2534.4</v>
      </c>
    </row>
    <row r="116" spans="1:9" ht="12" customHeight="1">
      <c r="A116" s="101"/>
      <c r="B116" s="102"/>
      <c r="C116" s="102"/>
      <c r="D116" s="102"/>
      <c r="E116" s="103"/>
      <c r="F116" s="18">
        <v>2019</v>
      </c>
      <c r="G116" s="3">
        <f t="shared" si="4"/>
        <v>2534.4</v>
      </c>
      <c r="H116" s="3"/>
      <c r="I116" s="3">
        <f>SUM(I128)</f>
        <v>2534.4</v>
      </c>
    </row>
    <row r="117" spans="1:9" ht="12" customHeight="1">
      <c r="A117" s="101"/>
      <c r="B117" s="102"/>
      <c r="C117" s="102"/>
      <c r="D117" s="102"/>
      <c r="E117" s="103"/>
      <c r="F117" s="18">
        <v>2020</v>
      </c>
      <c r="G117" s="3">
        <f>SUM(H117:I117)</f>
        <v>2534.4</v>
      </c>
      <c r="H117" s="3"/>
      <c r="I117" s="3">
        <f>SUM(I129)</f>
        <v>2534.4</v>
      </c>
    </row>
    <row r="118" spans="1:9" ht="12" customHeight="1">
      <c r="A118" s="104"/>
      <c r="B118" s="105"/>
      <c r="C118" s="105"/>
      <c r="D118" s="105"/>
      <c r="E118" s="106"/>
      <c r="F118" s="19">
        <v>2021</v>
      </c>
      <c r="G118" s="4">
        <f>SUM(H118:I118)</f>
        <v>2534.4</v>
      </c>
      <c r="H118" s="4"/>
      <c r="I118" s="4">
        <f>SUM(I130)</f>
        <v>2534.4</v>
      </c>
    </row>
    <row r="119" spans="1:9" ht="45.75" customHeight="1">
      <c r="A119" s="24" t="s">
        <v>69</v>
      </c>
      <c r="B119" s="25" t="s">
        <v>76</v>
      </c>
      <c r="C119" s="25" t="s">
        <v>14</v>
      </c>
      <c r="D119" s="26">
        <v>2017</v>
      </c>
      <c r="E119" s="26">
        <v>2017</v>
      </c>
      <c r="F119" s="26">
        <v>2017</v>
      </c>
      <c r="G119" s="11">
        <f t="shared" si="4"/>
        <v>312.4</v>
      </c>
      <c r="H119" s="11"/>
      <c r="I119" s="11">
        <v>312.4</v>
      </c>
    </row>
    <row r="120" spans="1:9" ht="34.5" customHeight="1">
      <c r="A120" s="24" t="s">
        <v>70</v>
      </c>
      <c r="B120" s="25" t="s">
        <v>31</v>
      </c>
      <c r="C120" s="25" t="s">
        <v>14</v>
      </c>
      <c r="D120" s="26">
        <v>2017</v>
      </c>
      <c r="E120" s="26">
        <v>2017</v>
      </c>
      <c r="F120" s="26">
        <v>2017</v>
      </c>
      <c r="G120" s="11">
        <f aca="true" t="shared" si="5" ref="G120:G126">SUM(H120:I120)</f>
        <v>500</v>
      </c>
      <c r="H120" s="11"/>
      <c r="I120" s="11">
        <v>500</v>
      </c>
    </row>
    <row r="121" spans="1:9" ht="33.75" customHeight="1">
      <c r="A121" s="24" t="s">
        <v>71</v>
      </c>
      <c r="B121" s="25" t="s">
        <v>32</v>
      </c>
      <c r="C121" s="25" t="s">
        <v>14</v>
      </c>
      <c r="D121" s="26">
        <v>2017</v>
      </c>
      <c r="E121" s="26">
        <v>2017</v>
      </c>
      <c r="F121" s="26">
        <v>2017</v>
      </c>
      <c r="G121" s="11">
        <f t="shared" si="5"/>
        <v>80</v>
      </c>
      <c r="H121" s="11"/>
      <c r="I121" s="11">
        <v>80</v>
      </c>
    </row>
    <row r="122" spans="1:9" ht="36" customHeight="1">
      <c r="A122" s="24" t="s">
        <v>72</v>
      </c>
      <c r="B122" s="25" t="s">
        <v>33</v>
      </c>
      <c r="C122" s="25" t="s">
        <v>14</v>
      </c>
      <c r="D122" s="26">
        <v>2017</v>
      </c>
      <c r="E122" s="26">
        <v>2017</v>
      </c>
      <c r="F122" s="26">
        <v>2017</v>
      </c>
      <c r="G122" s="11">
        <f t="shared" si="5"/>
        <v>200</v>
      </c>
      <c r="H122" s="11"/>
      <c r="I122" s="11">
        <v>200</v>
      </c>
    </row>
    <row r="123" spans="1:9" ht="33.75" customHeight="1">
      <c r="A123" s="24" t="s">
        <v>73</v>
      </c>
      <c r="B123" s="25" t="s">
        <v>34</v>
      </c>
      <c r="C123" s="25" t="s">
        <v>14</v>
      </c>
      <c r="D123" s="26">
        <v>2017</v>
      </c>
      <c r="E123" s="26">
        <v>2017</v>
      </c>
      <c r="F123" s="26">
        <v>2017</v>
      </c>
      <c r="G123" s="11">
        <f t="shared" si="5"/>
        <v>100</v>
      </c>
      <c r="H123" s="11"/>
      <c r="I123" s="11">
        <v>100</v>
      </c>
    </row>
    <row r="124" spans="1:9" ht="44.25" customHeight="1">
      <c r="A124" s="24" t="s">
        <v>74</v>
      </c>
      <c r="B124" s="25" t="s">
        <v>35</v>
      </c>
      <c r="C124" s="25" t="s">
        <v>14</v>
      </c>
      <c r="D124" s="26">
        <v>2017</v>
      </c>
      <c r="E124" s="26">
        <v>2017</v>
      </c>
      <c r="F124" s="26">
        <v>2017</v>
      </c>
      <c r="G124" s="11">
        <f t="shared" si="5"/>
        <v>50</v>
      </c>
      <c r="H124" s="11"/>
      <c r="I124" s="11">
        <v>50</v>
      </c>
    </row>
    <row r="125" spans="1:9" ht="43.5" customHeight="1">
      <c r="A125" s="24" t="s">
        <v>201</v>
      </c>
      <c r="B125" s="25" t="s">
        <v>36</v>
      </c>
      <c r="C125" s="25" t="s">
        <v>14</v>
      </c>
      <c r="D125" s="26">
        <v>2017</v>
      </c>
      <c r="E125" s="26">
        <v>2017</v>
      </c>
      <c r="F125" s="26">
        <v>2017</v>
      </c>
      <c r="G125" s="11">
        <f t="shared" si="5"/>
        <v>50</v>
      </c>
      <c r="H125" s="11"/>
      <c r="I125" s="11">
        <v>50</v>
      </c>
    </row>
    <row r="126" spans="1:9" ht="77.25" customHeight="1">
      <c r="A126" s="24" t="s">
        <v>202</v>
      </c>
      <c r="B126" s="25" t="s">
        <v>37</v>
      </c>
      <c r="C126" s="25" t="s">
        <v>14</v>
      </c>
      <c r="D126" s="26">
        <v>2017</v>
      </c>
      <c r="E126" s="26">
        <v>2017</v>
      </c>
      <c r="F126" s="26">
        <v>2017</v>
      </c>
      <c r="G126" s="11">
        <f t="shared" si="5"/>
        <v>274.6</v>
      </c>
      <c r="H126" s="11"/>
      <c r="I126" s="11">
        <v>274.6</v>
      </c>
    </row>
    <row r="127" spans="1:9" ht="12" customHeight="1">
      <c r="A127" s="63" t="s">
        <v>203</v>
      </c>
      <c r="B127" s="65" t="s">
        <v>170</v>
      </c>
      <c r="C127" s="65" t="s">
        <v>14</v>
      </c>
      <c r="D127" s="61">
        <v>2018</v>
      </c>
      <c r="E127" s="61">
        <v>2021</v>
      </c>
      <c r="F127" s="7">
        <v>2018</v>
      </c>
      <c r="G127" s="5">
        <f aca="true" t="shared" si="6" ref="G127:G135">SUM(H127:I127)</f>
        <v>2534.4</v>
      </c>
      <c r="H127" s="5"/>
      <c r="I127" s="5">
        <v>2534.4</v>
      </c>
    </row>
    <row r="128" spans="1:9" ht="12" customHeight="1">
      <c r="A128" s="63"/>
      <c r="B128" s="65"/>
      <c r="C128" s="65"/>
      <c r="D128" s="61"/>
      <c r="E128" s="61"/>
      <c r="F128" s="8">
        <v>2019</v>
      </c>
      <c r="G128" s="9">
        <f t="shared" si="6"/>
        <v>2534.4</v>
      </c>
      <c r="H128" s="9"/>
      <c r="I128" s="9">
        <v>2534.4</v>
      </c>
    </row>
    <row r="129" spans="1:9" ht="12" customHeight="1">
      <c r="A129" s="63"/>
      <c r="B129" s="65"/>
      <c r="C129" s="65"/>
      <c r="D129" s="61"/>
      <c r="E129" s="61"/>
      <c r="F129" s="8">
        <v>2020</v>
      </c>
      <c r="G129" s="9">
        <f t="shared" si="6"/>
        <v>2534.4</v>
      </c>
      <c r="H129" s="9"/>
      <c r="I129" s="9">
        <v>2534.4</v>
      </c>
    </row>
    <row r="130" spans="1:9" ht="31.5" customHeight="1">
      <c r="A130" s="63"/>
      <c r="B130" s="65"/>
      <c r="C130" s="65"/>
      <c r="D130" s="61"/>
      <c r="E130" s="61"/>
      <c r="F130" s="22">
        <v>2021</v>
      </c>
      <c r="G130" s="6">
        <f t="shared" si="6"/>
        <v>2534.4</v>
      </c>
      <c r="H130" s="6"/>
      <c r="I130" s="6">
        <v>2534.4</v>
      </c>
    </row>
    <row r="131" spans="1:9" ht="12" customHeight="1">
      <c r="A131" s="71" t="s">
        <v>150</v>
      </c>
      <c r="B131" s="72"/>
      <c r="C131" s="72"/>
      <c r="D131" s="72"/>
      <c r="E131" s="73"/>
      <c r="F131" s="17">
        <v>2017</v>
      </c>
      <c r="G131" s="2">
        <f t="shared" si="6"/>
        <v>1203</v>
      </c>
      <c r="H131" s="2"/>
      <c r="I131" s="2">
        <f>SUM(I136+I145+I150+I155+I166+I160)</f>
        <v>1203</v>
      </c>
    </row>
    <row r="132" spans="1:9" ht="12" customHeight="1">
      <c r="A132" s="74"/>
      <c r="B132" s="75"/>
      <c r="C132" s="75"/>
      <c r="D132" s="75"/>
      <c r="E132" s="76"/>
      <c r="F132" s="18">
        <v>2018</v>
      </c>
      <c r="G132" s="3">
        <f t="shared" si="6"/>
        <v>1103.2</v>
      </c>
      <c r="H132" s="3"/>
      <c r="I132" s="3">
        <f>SUM(I137+I146+I151+I156+I167+I161)</f>
        <v>1103.2</v>
      </c>
    </row>
    <row r="133" spans="1:9" ht="12" customHeight="1">
      <c r="A133" s="74"/>
      <c r="B133" s="75"/>
      <c r="C133" s="75"/>
      <c r="D133" s="75"/>
      <c r="E133" s="76"/>
      <c r="F133" s="18">
        <v>2019</v>
      </c>
      <c r="G133" s="3">
        <f t="shared" si="6"/>
        <v>882.8</v>
      </c>
      <c r="H133" s="3"/>
      <c r="I133" s="3">
        <f>SUM(I138+I141+I147+I152+I157+I165+I168)</f>
        <v>882.8</v>
      </c>
    </row>
    <row r="134" spans="1:9" ht="12" customHeight="1">
      <c r="A134" s="74"/>
      <c r="B134" s="75"/>
      <c r="C134" s="75"/>
      <c r="D134" s="75"/>
      <c r="E134" s="76"/>
      <c r="F134" s="18">
        <v>2020</v>
      </c>
      <c r="G134" s="3">
        <f t="shared" si="6"/>
        <v>932.8</v>
      </c>
      <c r="H134" s="3"/>
      <c r="I134" s="3">
        <f>SUM(I139+I142+I148+I153+I158+I169)</f>
        <v>932.8</v>
      </c>
    </row>
    <row r="135" spans="1:9" ht="12" customHeight="1">
      <c r="A135" s="77"/>
      <c r="B135" s="78"/>
      <c r="C135" s="78"/>
      <c r="D135" s="78"/>
      <c r="E135" s="79"/>
      <c r="F135" s="19">
        <v>2021</v>
      </c>
      <c r="G135" s="4">
        <f t="shared" si="6"/>
        <v>932.8</v>
      </c>
      <c r="H135" s="4"/>
      <c r="I135" s="4">
        <f>SUM(I140+I143+I149+I154+I159+I170)</f>
        <v>932.8</v>
      </c>
    </row>
    <row r="136" spans="1:9" ht="36" customHeight="1">
      <c r="A136" s="24" t="s">
        <v>75</v>
      </c>
      <c r="B136" s="25" t="s">
        <v>38</v>
      </c>
      <c r="C136" s="25" t="s">
        <v>14</v>
      </c>
      <c r="D136" s="26">
        <v>2017</v>
      </c>
      <c r="E136" s="26">
        <v>2017</v>
      </c>
      <c r="F136" s="26">
        <v>2017</v>
      </c>
      <c r="G136" s="11">
        <f aca="true" t="shared" si="7" ref="G136:G143">SUM(H136:I136)</f>
        <v>25.5</v>
      </c>
      <c r="H136" s="11"/>
      <c r="I136" s="11">
        <v>25.5</v>
      </c>
    </row>
    <row r="137" spans="1:9" ht="12" customHeight="1">
      <c r="A137" s="63" t="s">
        <v>77</v>
      </c>
      <c r="B137" s="65" t="s">
        <v>204</v>
      </c>
      <c r="C137" s="65" t="s">
        <v>14</v>
      </c>
      <c r="D137" s="61">
        <v>2018</v>
      </c>
      <c r="E137" s="61">
        <v>2021</v>
      </c>
      <c r="F137" s="20">
        <v>2018</v>
      </c>
      <c r="G137" s="5">
        <f t="shared" si="7"/>
        <v>42.6</v>
      </c>
      <c r="H137" s="9"/>
      <c r="I137" s="9">
        <f>46-3.4</f>
        <v>42.6</v>
      </c>
    </row>
    <row r="138" spans="1:9" ht="12" customHeight="1">
      <c r="A138" s="63"/>
      <c r="B138" s="65"/>
      <c r="C138" s="65"/>
      <c r="D138" s="61"/>
      <c r="E138" s="61"/>
      <c r="F138" s="21">
        <v>2019</v>
      </c>
      <c r="G138" s="9">
        <f t="shared" si="7"/>
        <v>32.8</v>
      </c>
      <c r="H138" s="9"/>
      <c r="I138" s="9">
        <v>32.8</v>
      </c>
    </row>
    <row r="139" spans="1:9" ht="12" customHeight="1">
      <c r="A139" s="63"/>
      <c r="B139" s="65"/>
      <c r="C139" s="65"/>
      <c r="D139" s="61"/>
      <c r="E139" s="61"/>
      <c r="F139" s="21">
        <v>2020</v>
      </c>
      <c r="G139" s="9">
        <f t="shared" si="7"/>
        <v>32.8</v>
      </c>
      <c r="H139" s="9"/>
      <c r="I139" s="9">
        <v>32.8</v>
      </c>
    </row>
    <row r="140" spans="1:9" ht="12" customHeight="1">
      <c r="A140" s="63"/>
      <c r="B140" s="65"/>
      <c r="C140" s="65"/>
      <c r="D140" s="61"/>
      <c r="E140" s="61"/>
      <c r="F140" s="22">
        <v>2021</v>
      </c>
      <c r="G140" s="6">
        <f t="shared" si="7"/>
        <v>32.8</v>
      </c>
      <c r="H140" s="6"/>
      <c r="I140" s="6">
        <v>32.8</v>
      </c>
    </row>
    <row r="141" spans="1:9" ht="12" customHeight="1">
      <c r="A141" s="63" t="s">
        <v>78</v>
      </c>
      <c r="B141" s="124" t="s">
        <v>39</v>
      </c>
      <c r="C141" s="65" t="s">
        <v>14</v>
      </c>
      <c r="D141" s="61">
        <v>2019</v>
      </c>
      <c r="E141" s="61">
        <v>2021</v>
      </c>
      <c r="F141" s="20">
        <v>2019</v>
      </c>
      <c r="G141" s="5">
        <f t="shared" si="7"/>
        <v>50</v>
      </c>
      <c r="H141" s="9"/>
      <c r="I141" s="9">
        <v>50</v>
      </c>
    </row>
    <row r="142" spans="1:9" ht="12" customHeight="1">
      <c r="A142" s="63"/>
      <c r="B142" s="124"/>
      <c r="C142" s="65"/>
      <c r="D142" s="61"/>
      <c r="E142" s="61"/>
      <c r="F142" s="21">
        <v>2020</v>
      </c>
      <c r="G142" s="9">
        <f t="shared" si="7"/>
        <v>50</v>
      </c>
      <c r="H142" s="9"/>
      <c r="I142" s="9">
        <v>50</v>
      </c>
    </row>
    <row r="143" spans="1:9" ht="12" customHeight="1">
      <c r="A143" s="63"/>
      <c r="B143" s="124"/>
      <c r="C143" s="65"/>
      <c r="D143" s="61"/>
      <c r="E143" s="61"/>
      <c r="F143" s="21">
        <v>2021</v>
      </c>
      <c r="G143" s="9">
        <f t="shared" si="7"/>
        <v>50</v>
      </c>
      <c r="H143" s="9"/>
      <c r="I143" s="9">
        <v>50</v>
      </c>
    </row>
    <row r="144" spans="1:9" ht="12" customHeight="1">
      <c r="A144" s="63"/>
      <c r="B144" s="124"/>
      <c r="C144" s="65"/>
      <c r="D144" s="61"/>
      <c r="E144" s="61"/>
      <c r="F144" s="22"/>
      <c r="G144" s="6"/>
      <c r="H144" s="6"/>
      <c r="I144" s="6"/>
    </row>
    <row r="145" spans="1:9" ht="12" customHeight="1">
      <c r="A145" s="63" t="s">
        <v>79</v>
      </c>
      <c r="B145" s="65" t="s">
        <v>40</v>
      </c>
      <c r="C145" s="65" t="s">
        <v>14</v>
      </c>
      <c r="D145" s="61">
        <v>2017</v>
      </c>
      <c r="E145" s="61">
        <v>2021</v>
      </c>
      <c r="F145" s="20">
        <v>2017</v>
      </c>
      <c r="G145" s="5">
        <f aca="true" t="shared" si="8" ref="G145:G157">SUM(H145:I145)</f>
        <v>134.5</v>
      </c>
      <c r="H145" s="5"/>
      <c r="I145" s="5">
        <v>134.5</v>
      </c>
    </row>
    <row r="146" spans="1:9" ht="12" customHeight="1">
      <c r="A146" s="63"/>
      <c r="B146" s="65"/>
      <c r="C146" s="65"/>
      <c r="D146" s="61"/>
      <c r="E146" s="61"/>
      <c r="F146" s="8">
        <v>2018</v>
      </c>
      <c r="G146" s="9">
        <f t="shared" si="8"/>
        <v>245</v>
      </c>
      <c r="H146" s="9"/>
      <c r="I146" s="9">
        <f>250-5</f>
        <v>245</v>
      </c>
    </row>
    <row r="147" spans="1:9" ht="12" customHeight="1">
      <c r="A147" s="63"/>
      <c r="B147" s="65"/>
      <c r="C147" s="65"/>
      <c r="D147" s="61"/>
      <c r="E147" s="61"/>
      <c r="F147" s="8">
        <v>2019</v>
      </c>
      <c r="G147" s="9">
        <f t="shared" si="8"/>
        <v>150</v>
      </c>
      <c r="H147" s="9"/>
      <c r="I147" s="9">
        <v>150</v>
      </c>
    </row>
    <row r="148" spans="1:9" ht="12" customHeight="1">
      <c r="A148" s="63"/>
      <c r="B148" s="65"/>
      <c r="C148" s="65"/>
      <c r="D148" s="61"/>
      <c r="E148" s="61"/>
      <c r="F148" s="8">
        <v>2020</v>
      </c>
      <c r="G148" s="9">
        <f>SUM(H148:I148)</f>
        <v>250</v>
      </c>
      <c r="H148" s="9"/>
      <c r="I148" s="9">
        <v>250</v>
      </c>
    </row>
    <row r="149" spans="1:9" ht="12" customHeight="1">
      <c r="A149" s="63"/>
      <c r="B149" s="65"/>
      <c r="C149" s="65"/>
      <c r="D149" s="61"/>
      <c r="E149" s="61"/>
      <c r="F149" s="22">
        <v>2021</v>
      </c>
      <c r="G149" s="6">
        <f>SUM(H149:I149)</f>
        <v>250</v>
      </c>
      <c r="H149" s="6"/>
      <c r="I149" s="6">
        <v>250</v>
      </c>
    </row>
    <row r="150" spans="1:9" ht="12" customHeight="1">
      <c r="A150" s="63" t="s">
        <v>80</v>
      </c>
      <c r="B150" s="65" t="s">
        <v>205</v>
      </c>
      <c r="C150" s="65" t="s">
        <v>14</v>
      </c>
      <c r="D150" s="61">
        <v>2017</v>
      </c>
      <c r="E150" s="61">
        <v>2021</v>
      </c>
      <c r="F150" s="20">
        <v>2017</v>
      </c>
      <c r="G150" s="5">
        <f t="shared" si="8"/>
        <v>500</v>
      </c>
      <c r="H150" s="5"/>
      <c r="I150" s="5">
        <v>500</v>
      </c>
    </row>
    <row r="151" spans="1:9" ht="12" customHeight="1">
      <c r="A151" s="63"/>
      <c r="B151" s="65"/>
      <c r="C151" s="65"/>
      <c r="D151" s="61"/>
      <c r="E151" s="61"/>
      <c r="F151" s="8">
        <v>2018</v>
      </c>
      <c r="G151" s="9">
        <f t="shared" si="8"/>
        <v>500</v>
      </c>
      <c r="H151" s="9"/>
      <c r="I151" s="9">
        <v>500</v>
      </c>
    </row>
    <row r="152" spans="1:9" ht="12" customHeight="1">
      <c r="A152" s="63"/>
      <c r="B152" s="65"/>
      <c r="C152" s="65"/>
      <c r="D152" s="61"/>
      <c r="E152" s="61"/>
      <c r="F152" s="8">
        <v>2019</v>
      </c>
      <c r="G152" s="9">
        <f t="shared" si="8"/>
        <v>300</v>
      </c>
      <c r="H152" s="9"/>
      <c r="I152" s="9">
        <v>300</v>
      </c>
    </row>
    <row r="153" spans="1:9" ht="12" customHeight="1">
      <c r="A153" s="63"/>
      <c r="B153" s="65"/>
      <c r="C153" s="65"/>
      <c r="D153" s="61"/>
      <c r="E153" s="61"/>
      <c r="F153" s="8">
        <v>2020</v>
      </c>
      <c r="G153" s="9">
        <f>SUM(H153:I153)</f>
        <v>500</v>
      </c>
      <c r="H153" s="9"/>
      <c r="I153" s="9">
        <v>500</v>
      </c>
    </row>
    <row r="154" spans="1:9" ht="12" customHeight="1">
      <c r="A154" s="63"/>
      <c r="B154" s="65"/>
      <c r="C154" s="65"/>
      <c r="D154" s="61"/>
      <c r="E154" s="61"/>
      <c r="F154" s="22">
        <v>2021</v>
      </c>
      <c r="G154" s="6">
        <f>SUM(H154:I154)</f>
        <v>500</v>
      </c>
      <c r="H154" s="6"/>
      <c r="I154" s="6">
        <v>500</v>
      </c>
    </row>
    <row r="155" spans="1:9" ht="12" customHeight="1">
      <c r="A155" s="63" t="s">
        <v>81</v>
      </c>
      <c r="B155" s="124" t="s">
        <v>41</v>
      </c>
      <c r="C155" s="65" t="s">
        <v>14</v>
      </c>
      <c r="D155" s="61">
        <v>2017</v>
      </c>
      <c r="E155" s="61">
        <v>2021</v>
      </c>
      <c r="F155" s="20">
        <v>2017</v>
      </c>
      <c r="G155" s="5">
        <f t="shared" si="8"/>
        <v>50</v>
      </c>
      <c r="H155" s="5"/>
      <c r="I155" s="5">
        <v>50</v>
      </c>
    </row>
    <row r="156" spans="1:9" ht="12" customHeight="1">
      <c r="A156" s="63"/>
      <c r="B156" s="124"/>
      <c r="C156" s="65"/>
      <c r="D156" s="61"/>
      <c r="E156" s="61"/>
      <c r="F156" s="8">
        <v>2018</v>
      </c>
      <c r="G156" s="34">
        <f t="shared" si="8"/>
        <v>10</v>
      </c>
      <c r="H156" s="9"/>
      <c r="I156" s="9">
        <f>20-10</f>
        <v>10</v>
      </c>
    </row>
    <row r="157" spans="1:9" ht="12" customHeight="1">
      <c r="A157" s="63"/>
      <c r="B157" s="124"/>
      <c r="C157" s="65"/>
      <c r="D157" s="61"/>
      <c r="E157" s="61"/>
      <c r="F157" s="8">
        <v>2019</v>
      </c>
      <c r="G157" s="9">
        <f t="shared" si="8"/>
        <v>50</v>
      </c>
      <c r="H157" s="9"/>
      <c r="I157" s="9">
        <v>50</v>
      </c>
    </row>
    <row r="158" spans="1:9" ht="12" customHeight="1">
      <c r="A158" s="63"/>
      <c r="B158" s="124"/>
      <c r="C158" s="65"/>
      <c r="D158" s="61"/>
      <c r="E158" s="61"/>
      <c r="F158" s="8">
        <v>2020</v>
      </c>
      <c r="G158" s="9">
        <f>SUM(H158:I158)</f>
        <v>50</v>
      </c>
      <c r="H158" s="9"/>
      <c r="I158" s="9">
        <v>50</v>
      </c>
    </row>
    <row r="159" spans="1:9" ht="12" customHeight="1">
      <c r="A159" s="63"/>
      <c r="B159" s="124"/>
      <c r="C159" s="65"/>
      <c r="D159" s="61"/>
      <c r="E159" s="61"/>
      <c r="F159" s="22">
        <v>2021</v>
      </c>
      <c r="G159" s="6">
        <f>SUM(H159:I159)</f>
        <v>50</v>
      </c>
      <c r="H159" s="6"/>
      <c r="I159" s="6">
        <v>50</v>
      </c>
    </row>
    <row r="160" spans="1:9" ht="12" customHeight="1">
      <c r="A160" s="68" t="s">
        <v>151</v>
      </c>
      <c r="B160" s="80" t="s">
        <v>15</v>
      </c>
      <c r="C160" s="80" t="s">
        <v>14</v>
      </c>
      <c r="D160" s="62">
        <v>2017</v>
      </c>
      <c r="E160" s="62">
        <v>2018</v>
      </c>
      <c r="F160" s="20">
        <v>2017</v>
      </c>
      <c r="G160" s="5">
        <f>SUM(H160:I160)</f>
        <v>443</v>
      </c>
      <c r="H160" s="5"/>
      <c r="I160" s="5">
        <v>443</v>
      </c>
    </row>
    <row r="161" spans="1:9" ht="12" customHeight="1">
      <c r="A161" s="69"/>
      <c r="B161" s="97"/>
      <c r="C161" s="97"/>
      <c r="D161" s="93"/>
      <c r="E161" s="93"/>
      <c r="F161" s="8">
        <v>2018</v>
      </c>
      <c r="G161" s="9">
        <f>SUM(H161:I161)</f>
        <v>294</v>
      </c>
      <c r="H161" s="9"/>
      <c r="I161" s="9">
        <f>150+443-299</f>
        <v>294</v>
      </c>
    </row>
    <row r="162" spans="1:9" ht="12" customHeight="1">
      <c r="A162" s="69"/>
      <c r="B162" s="97"/>
      <c r="C162" s="97"/>
      <c r="D162" s="93"/>
      <c r="E162" s="93"/>
      <c r="F162" s="8"/>
      <c r="G162" s="9"/>
      <c r="H162" s="9"/>
      <c r="I162" s="9"/>
    </row>
    <row r="163" spans="1:9" ht="12" customHeight="1">
      <c r="A163" s="69"/>
      <c r="B163" s="97"/>
      <c r="C163" s="97"/>
      <c r="D163" s="93"/>
      <c r="E163" s="93"/>
      <c r="F163" s="8"/>
      <c r="G163" s="9"/>
      <c r="H163" s="9"/>
      <c r="I163" s="9"/>
    </row>
    <row r="164" spans="1:9" ht="21" customHeight="1">
      <c r="A164" s="70"/>
      <c r="B164" s="81"/>
      <c r="C164" s="81"/>
      <c r="D164" s="91"/>
      <c r="E164" s="91"/>
      <c r="F164" s="10"/>
      <c r="G164" s="6"/>
      <c r="H164" s="6"/>
      <c r="I164" s="6"/>
    </row>
    <row r="165" spans="1:9" ht="36" customHeight="1">
      <c r="A165" s="24" t="s">
        <v>152</v>
      </c>
      <c r="B165" s="25" t="s">
        <v>240</v>
      </c>
      <c r="C165" s="25" t="s">
        <v>14</v>
      </c>
      <c r="D165" s="26">
        <v>2019</v>
      </c>
      <c r="E165" s="26">
        <v>2019</v>
      </c>
      <c r="F165" s="26">
        <v>2019</v>
      </c>
      <c r="G165" s="11">
        <f>SUM(H165:I165)</f>
        <v>200</v>
      </c>
      <c r="H165" s="11"/>
      <c r="I165" s="11">
        <v>200</v>
      </c>
    </row>
    <row r="166" spans="1:9" ht="12" customHeight="1">
      <c r="A166" s="63" t="s">
        <v>221</v>
      </c>
      <c r="B166" s="65" t="s">
        <v>42</v>
      </c>
      <c r="C166" s="65" t="s">
        <v>14</v>
      </c>
      <c r="D166" s="61">
        <v>2017</v>
      </c>
      <c r="E166" s="61">
        <v>2021</v>
      </c>
      <c r="F166" s="20">
        <v>2017</v>
      </c>
      <c r="G166" s="5">
        <f aca="true" t="shared" si="9" ref="G166:G186">SUM(H166:I166)</f>
        <v>50</v>
      </c>
      <c r="H166" s="5"/>
      <c r="I166" s="5">
        <v>50</v>
      </c>
    </row>
    <row r="167" spans="1:9" ht="12" customHeight="1">
      <c r="A167" s="63"/>
      <c r="B167" s="65"/>
      <c r="C167" s="65"/>
      <c r="D167" s="61"/>
      <c r="E167" s="61"/>
      <c r="F167" s="8">
        <v>2018</v>
      </c>
      <c r="G167" s="9">
        <f t="shared" si="9"/>
        <v>11.600000000000001</v>
      </c>
      <c r="H167" s="9"/>
      <c r="I167" s="9">
        <f>50-38.4</f>
        <v>11.600000000000001</v>
      </c>
    </row>
    <row r="168" spans="1:9" ht="12" customHeight="1">
      <c r="A168" s="63"/>
      <c r="B168" s="65"/>
      <c r="C168" s="65"/>
      <c r="D168" s="61"/>
      <c r="E168" s="61"/>
      <c r="F168" s="8">
        <v>2019</v>
      </c>
      <c r="G168" s="9">
        <f t="shared" si="9"/>
        <v>100</v>
      </c>
      <c r="H168" s="9"/>
      <c r="I168" s="9">
        <v>100</v>
      </c>
    </row>
    <row r="169" spans="1:9" ht="12" customHeight="1">
      <c r="A169" s="63"/>
      <c r="B169" s="65"/>
      <c r="C169" s="65"/>
      <c r="D169" s="61"/>
      <c r="E169" s="61"/>
      <c r="F169" s="8">
        <v>2020</v>
      </c>
      <c r="G169" s="9">
        <f t="shared" si="9"/>
        <v>50</v>
      </c>
      <c r="H169" s="9"/>
      <c r="I169" s="9">
        <v>50</v>
      </c>
    </row>
    <row r="170" spans="1:9" ht="12" customHeight="1">
      <c r="A170" s="63"/>
      <c r="B170" s="65"/>
      <c r="C170" s="65"/>
      <c r="D170" s="61"/>
      <c r="E170" s="61"/>
      <c r="F170" s="22">
        <v>2021</v>
      </c>
      <c r="G170" s="6">
        <f t="shared" si="9"/>
        <v>50</v>
      </c>
      <c r="H170" s="6"/>
      <c r="I170" s="6">
        <v>50</v>
      </c>
    </row>
    <row r="171" spans="1:9" ht="12" customHeight="1">
      <c r="A171" s="71" t="s">
        <v>153</v>
      </c>
      <c r="B171" s="72"/>
      <c r="C171" s="72"/>
      <c r="D171" s="72"/>
      <c r="E171" s="73"/>
      <c r="F171" s="17">
        <v>2017</v>
      </c>
      <c r="G171" s="2">
        <f t="shared" si="9"/>
        <v>2322.2</v>
      </c>
      <c r="H171" s="2"/>
      <c r="I171" s="2">
        <f>SUM(I176+I177+I178+I179+I180+I181+I182+I183+I188+I196+I204+I218+I225+I228+I242)</f>
        <v>2322.2</v>
      </c>
    </row>
    <row r="172" spans="1:9" ht="12" customHeight="1">
      <c r="A172" s="74"/>
      <c r="B172" s="75"/>
      <c r="C172" s="75"/>
      <c r="D172" s="75"/>
      <c r="E172" s="76"/>
      <c r="F172" s="18">
        <v>2018</v>
      </c>
      <c r="G172" s="3">
        <f t="shared" si="9"/>
        <v>7887.4000000000015</v>
      </c>
      <c r="H172" s="3"/>
      <c r="I172" s="3">
        <f>SUM(I184+I189+I197+I200+I205+I209+I215+I212+I219+I223+I224+I229+I233+I236+I240+I243+I247)</f>
        <v>7887.4000000000015</v>
      </c>
    </row>
    <row r="173" spans="1:9" ht="12" customHeight="1">
      <c r="A173" s="74"/>
      <c r="B173" s="75"/>
      <c r="C173" s="75"/>
      <c r="D173" s="75"/>
      <c r="E173" s="76"/>
      <c r="F173" s="18">
        <v>2019</v>
      </c>
      <c r="G173" s="3">
        <f t="shared" si="9"/>
        <v>3097.8</v>
      </c>
      <c r="H173" s="3"/>
      <c r="I173" s="3">
        <f>SUM(I185+I191+I201+I206+I230+I234+I237+I241+I244+I248)</f>
        <v>3097.8</v>
      </c>
    </row>
    <row r="174" spans="1:9" ht="12" customHeight="1">
      <c r="A174" s="74"/>
      <c r="B174" s="75"/>
      <c r="C174" s="75"/>
      <c r="D174" s="75"/>
      <c r="E174" s="76"/>
      <c r="F174" s="18">
        <v>2020</v>
      </c>
      <c r="G174" s="3">
        <f t="shared" si="9"/>
        <v>3047.8</v>
      </c>
      <c r="H174" s="3"/>
      <c r="I174" s="3">
        <f>SUM(I186+I192+I202+I207+I231+I238+I245+I249)</f>
        <v>3047.8</v>
      </c>
    </row>
    <row r="175" spans="1:9" ht="12" customHeight="1">
      <c r="A175" s="77"/>
      <c r="B175" s="78"/>
      <c r="C175" s="78"/>
      <c r="D175" s="78"/>
      <c r="E175" s="79"/>
      <c r="F175" s="19">
        <v>2021</v>
      </c>
      <c r="G175" s="4">
        <f t="shared" si="9"/>
        <v>3147.8</v>
      </c>
      <c r="H175" s="4"/>
      <c r="I175" s="4">
        <f>SUM(I187+I193+I203+I208+I232+I239+I246+I250)</f>
        <v>3147.8</v>
      </c>
    </row>
    <row r="176" spans="1:9" ht="35.25" customHeight="1">
      <c r="A176" s="24" t="s">
        <v>82</v>
      </c>
      <c r="B176" s="25" t="s">
        <v>43</v>
      </c>
      <c r="C176" s="25" t="s">
        <v>14</v>
      </c>
      <c r="D176" s="26">
        <v>2017</v>
      </c>
      <c r="E176" s="26">
        <v>2017</v>
      </c>
      <c r="F176" s="26">
        <v>2017</v>
      </c>
      <c r="G176" s="11">
        <f t="shared" si="9"/>
        <v>80</v>
      </c>
      <c r="H176" s="11"/>
      <c r="I176" s="11">
        <v>80</v>
      </c>
    </row>
    <row r="177" spans="1:9" ht="33.75" customHeight="1">
      <c r="A177" s="24" t="s">
        <v>83</v>
      </c>
      <c r="B177" s="25" t="s">
        <v>44</v>
      </c>
      <c r="C177" s="25" t="s">
        <v>14</v>
      </c>
      <c r="D177" s="26">
        <v>2017</v>
      </c>
      <c r="E177" s="26">
        <v>2017</v>
      </c>
      <c r="F177" s="56">
        <v>2017</v>
      </c>
      <c r="G177" s="11">
        <f t="shared" si="9"/>
        <v>12.2</v>
      </c>
      <c r="H177" s="11"/>
      <c r="I177" s="11">
        <v>12.2</v>
      </c>
    </row>
    <row r="178" spans="1:9" ht="35.25" customHeight="1">
      <c r="A178" s="24" t="s">
        <v>84</v>
      </c>
      <c r="B178" s="25" t="s">
        <v>45</v>
      </c>
      <c r="C178" s="25" t="s">
        <v>14</v>
      </c>
      <c r="D178" s="26">
        <v>2017</v>
      </c>
      <c r="E178" s="26">
        <v>2017</v>
      </c>
      <c r="F178" s="26">
        <v>2017</v>
      </c>
      <c r="G178" s="11">
        <f t="shared" si="9"/>
        <v>50</v>
      </c>
      <c r="H178" s="11"/>
      <c r="I178" s="11">
        <v>50</v>
      </c>
    </row>
    <row r="179" spans="1:9" ht="36" customHeight="1">
      <c r="A179" s="24" t="s">
        <v>85</v>
      </c>
      <c r="B179" s="25" t="s">
        <v>46</v>
      </c>
      <c r="C179" s="25" t="s">
        <v>14</v>
      </c>
      <c r="D179" s="26">
        <v>2017</v>
      </c>
      <c r="E179" s="26">
        <v>2017</v>
      </c>
      <c r="F179" s="26">
        <v>2017</v>
      </c>
      <c r="G179" s="11">
        <f t="shared" si="9"/>
        <v>30</v>
      </c>
      <c r="H179" s="11"/>
      <c r="I179" s="11">
        <v>30</v>
      </c>
    </row>
    <row r="180" spans="1:9" ht="45.75" customHeight="1">
      <c r="A180" s="24" t="s">
        <v>86</v>
      </c>
      <c r="B180" s="25" t="s">
        <v>47</v>
      </c>
      <c r="C180" s="25" t="s">
        <v>14</v>
      </c>
      <c r="D180" s="26">
        <v>2017</v>
      </c>
      <c r="E180" s="26">
        <v>2017</v>
      </c>
      <c r="F180" s="26">
        <v>2017</v>
      </c>
      <c r="G180" s="11">
        <f t="shared" si="9"/>
        <v>50</v>
      </c>
      <c r="H180" s="11"/>
      <c r="I180" s="11">
        <v>50</v>
      </c>
    </row>
    <row r="181" spans="1:9" ht="34.5" customHeight="1">
      <c r="A181" s="24" t="s">
        <v>87</v>
      </c>
      <c r="B181" s="25" t="s">
        <v>48</v>
      </c>
      <c r="C181" s="25" t="s">
        <v>14</v>
      </c>
      <c r="D181" s="26">
        <v>2017</v>
      </c>
      <c r="E181" s="26">
        <v>2017</v>
      </c>
      <c r="F181" s="26">
        <v>2017</v>
      </c>
      <c r="G181" s="11">
        <f t="shared" si="9"/>
        <v>50</v>
      </c>
      <c r="H181" s="11"/>
      <c r="I181" s="11">
        <v>50</v>
      </c>
    </row>
    <row r="182" spans="1:9" ht="34.5" customHeight="1">
      <c r="A182" s="24" t="s">
        <v>88</v>
      </c>
      <c r="B182" s="25" t="s">
        <v>49</v>
      </c>
      <c r="C182" s="25" t="s">
        <v>14</v>
      </c>
      <c r="D182" s="26">
        <v>2017</v>
      </c>
      <c r="E182" s="26">
        <v>2017</v>
      </c>
      <c r="F182" s="26">
        <v>2017</v>
      </c>
      <c r="G182" s="11">
        <f t="shared" si="9"/>
        <v>50</v>
      </c>
      <c r="H182" s="11"/>
      <c r="I182" s="11">
        <v>50</v>
      </c>
    </row>
    <row r="183" spans="1:9" ht="33.75" customHeight="1">
      <c r="A183" s="24" t="s">
        <v>123</v>
      </c>
      <c r="B183" s="25" t="s">
        <v>50</v>
      </c>
      <c r="C183" s="25" t="s">
        <v>14</v>
      </c>
      <c r="D183" s="26">
        <v>2017</v>
      </c>
      <c r="E183" s="26">
        <v>2017</v>
      </c>
      <c r="F183" s="26">
        <v>2017</v>
      </c>
      <c r="G183" s="11">
        <f t="shared" si="9"/>
        <v>50</v>
      </c>
      <c r="H183" s="11"/>
      <c r="I183" s="11">
        <v>50</v>
      </c>
    </row>
    <row r="184" spans="1:9" ht="12" customHeight="1">
      <c r="A184" s="63" t="s">
        <v>154</v>
      </c>
      <c r="B184" s="65" t="s">
        <v>206</v>
      </c>
      <c r="C184" s="65" t="s">
        <v>14</v>
      </c>
      <c r="D184" s="61">
        <v>2018</v>
      </c>
      <c r="E184" s="61">
        <v>2021</v>
      </c>
      <c r="F184" s="14">
        <v>2018</v>
      </c>
      <c r="G184" s="5">
        <f t="shared" si="9"/>
        <v>1331.6000000000001</v>
      </c>
      <c r="H184" s="5"/>
      <c r="I184" s="5">
        <f>1327.5+18.7-14.6</f>
        <v>1331.6000000000001</v>
      </c>
    </row>
    <row r="185" spans="1:9" ht="12" customHeight="1">
      <c r="A185" s="63"/>
      <c r="B185" s="65"/>
      <c r="C185" s="65"/>
      <c r="D185" s="61"/>
      <c r="E185" s="61"/>
      <c r="F185" s="8">
        <v>2019</v>
      </c>
      <c r="G185" s="9">
        <f t="shared" si="9"/>
        <v>1337.8</v>
      </c>
      <c r="H185" s="9"/>
      <c r="I185" s="9">
        <f>1327.5+10.3</f>
        <v>1337.8</v>
      </c>
    </row>
    <row r="186" spans="1:9" ht="12" customHeight="1">
      <c r="A186" s="63"/>
      <c r="B186" s="65"/>
      <c r="C186" s="65"/>
      <c r="D186" s="61"/>
      <c r="E186" s="61"/>
      <c r="F186" s="8">
        <v>2020</v>
      </c>
      <c r="G186" s="9">
        <f t="shared" si="9"/>
        <v>1337.8</v>
      </c>
      <c r="H186" s="9"/>
      <c r="I186" s="9">
        <f>1327.5+10.3</f>
        <v>1337.8</v>
      </c>
    </row>
    <row r="187" spans="1:9" ht="22.5" customHeight="1">
      <c r="A187" s="63"/>
      <c r="B187" s="65"/>
      <c r="C187" s="65"/>
      <c r="D187" s="61"/>
      <c r="E187" s="61"/>
      <c r="F187" s="8">
        <v>2021</v>
      </c>
      <c r="G187" s="6">
        <f>SUM(H187:I187)</f>
        <v>1337.8</v>
      </c>
      <c r="H187" s="9"/>
      <c r="I187" s="9">
        <v>1337.8</v>
      </c>
    </row>
    <row r="188" spans="1:9" ht="12" customHeight="1">
      <c r="A188" s="63" t="s">
        <v>155</v>
      </c>
      <c r="B188" s="65" t="s">
        <v>51</v>
      </c>
      <c r="C188" s="65" t="s">
        <v>14</v>
      </c>
      <c r="D188" s="61">
        <v>2017</v>
      </c>
      <c r="E188" s="61">
        <v>2018</v>
      </c>
      <c r="F188" s="20">
        <v>2017</v>
      </c>
      <c r="G188" s="5">
        <f aca="true" t="shared" si="10" ref="G188:G193">SUM(H188:I188)</f>
        <v>50</v>
      </c>
      <c r="H188" s="5"/>
      <c r="I188" s="5">
        <v>50</v>
      </c>
    </row>
    <row r="189" spans="1:11" ht="12" customHeight="1">
      <c r="A189" s="63"/>
      <c r="B189" s="65"/>
      <c r="C189" s="65"/>
      <c r="D189" s="61"/>
      <c r="E189" s="61"/>
      <c r="F189" s="21">
        <v>2018</v>
      </c>
      <c r="G189" s="38">
        <f t="shared" si="10"/>
        <v>150</v>
      </c>
      <c r="H189" s="9"/>
      <c r="I189" s="9">
        <v>150</v>
      </c>
      <c r="K189" s="31"/>
    </row>
    <row r="190" spans="1:10" s="50" customFormat="1" ht="12" customHeight="1">
      <c r="A190" s="68"/>
      <c r="B190" s="80"/>
      <c r="C190" s="80"/>
      <c r="D190" s="62"/>
      <c r="E190" s="62"/>
      <c r="F190" s="37"/>
      <c r="G190" s="38"/>
      <c r="H190" s="38"/>
      <c r="I190" s="38"/>
      <c r="J190" s="57"/>
    </row>
    <row r="191" spans="1:9" ht="12" customHeight="1">
      <c r="A191" s="63" t="s">
        <v>178</v>
      </c>
      <c r="B191" s="65" t="s">
        <v>241</v>
      </c>
      <c r="C191" s="65" t="s">
        <v>14</v>
      </c>
      <c r="D191" s="61">
        <v>2019</v>
      </c>
      <c r="E191" s="61">
        <v>2021</v>
      </c>
      <c r="F191" s="53">
        <v>2019</v>
      </c>
      <c r="G191" s="54">
        <f t="shared" si="10"/>
        <v>60</v>
      </c>
      <c r="H191" s="54"/>
      <c r="I191" s="54">
        <v>60</v>
      </c>
    </row>
    <row r="192" spans="1:11" ht="12" customHeight="1">
      <c r="A192" s="63"/>
      <c r="B192" s="65"/>
      <c r="C192" s="65"/>
      <c r="D192" s="61"/>
      <c r="E192" s="61"/>
      <c r="F192" s="37">
        <v>2020</v>
      </c>
      <c r="G192" s="38">
        <f t="shared" si="10"/>
        <v>60</v>
      </c>
      <c r="H192" s="38"/>
      <c r="I192" s="38">
        <v>60</v>
      </c>
      <c r="K192" s="31"/>
    </row>
    <row r="193" spans="1:10" s="50" customFormat="1" ht="12" customHeight="1">
      <c r="A193" s="63"/>
      <c r="B193" s="65"/>
      <c r="C193" s="65"/>
      <c r="D193" s="61"/>
      <c r="E193" s="61"/>
      <c r="F193" s="37">
        <v>2021</v>
      </c>
      <c r="G193" s="38">
        <f t="shared" si="10"/>
        <v>60</v>
      </c>
      <c r="H193" s="38"/>
      <c r="I193" s="38">
        <v>60</v>
      </c>
      <c r="J193" s="57"/>
    </row>
    <row r="194" spans="1:10" s="50" customFormat="1" ht="3.75" customHeight="1">
      <c r="A194" s="63"/>
      <c r="B194" s="65"/>
      <c r="C194" s="65"/>
      <c r="D194" s="61"/>
      <c r="E194" s="61"/>
      <c r="F194" s="37"/>
      <c r="G194" s="38"/>
      <c r="H194" s="38"/>
      <c r="I194" s="38"/>
      <c r="J194" s="49"/>
    </row>
    <row r="195" spans="1:10" s="50" customFormat="1" ht="3.75" customHeight="1">
      <c r="A195" s="63"/>
      <c r="B195" s="65"/>
      <c r="C195" s="65"/>
      <c r="D195" s="61"/>
      <c r="E195" s="61"/>
      <c r="F195" s="51"/>
      <c r="G195" s="52"/>
      <c r="H195" s="52"/>
      <c r="I195" s="52"/>
      <c r="J195" s="49"/>
    </row>
    <row r="196" spans="1:9" ht="55.5" customHeight="1">
      <c r="A196" s="24" t="s">
        <v>156</v>
      </c>
      <c r="B196" s="25" t="s">
        <v>89</v>
      </c>
      <c r="C196" s="25" t="s">
        <v>14</v>
      </c>
      <c r="D196" s="26">
        <v>2017</v>
      </c>
      <c r="E196" s="26">
        <v>2017</v>
      </c>
      <c r="F196" s="26">
        <v>2017</v>
      </c>
      <c r="G196" s="11">
        <f>SUM(H196:I196)</f>
        <v>100</v>
      </c>
      <c r="H196" s="11"/>
      <c r="I196" s="11">
        <v>100</v>
      </c>
    </row>
    <row r="197" spans="1:9" ht="12" customHeight="1">
      <c r="A197" s="63" t="s">
        <v>157</v>
      </c>
      <c r="B197" s="65" t="s">
        <v>106</v>
      </c>
      <c r="C197" s="65" t="s">
        <v>14</v>
      </c>
      <c r="D197" s="61">
        <v>2018</v>
      </c>
      <c r="E197" s="61">
        <v>2018</v>
      </c>
      <c r="F197" s="20">
        <v>2018</v>
      </c>
      <c r="G197" s="5">
        <f>SUM(H197:I197)</f>
        <v>950</v>
      </c>
      <c r="H197" s="5"/>
      <c r="I197" s="5">
        <v>950</v>
      </c>
    </row>
    <row r="198" spans="1:9" ht="12" customHeight="1">
      <c r="A198" s="63"/>
      <c r="B198" s="65"/>
      <c r="C198" s="65"/>
      <c r="D198" s="61"/>
      <c r="E198" s="61"/>
      <c r="F198" s="21"/>
      <c r="G198" s="9"/>
      <c r="H198" s="9"/>
      <c r="I198" s="9"/>
    </row>
    <row r="199" spans="1:9" ht="12" customHeight="1">
      <c r="A199" s="63"/>
      <c r="B199" s="65"/>
      <c r="C199" s="65"/>
      <c r="D199" s="61"/>
      <c r="E199" s="61"/>
      <c r="F199" s="22"/>
      <c r="G199" s="6"/>
      <c r="H199" s="6"/>
      <c r="I199" s="6"/>
    </row>
    <row r="200" spans="1:9" ht="12" customHeight="1">
      <c r="A200" s="63" t="s">
        <v>158</v>
      </c>
      <c r="B200" s="65" t="s">
        <v>52</v>
      </c>
      <c r="C200" s="65" t="s">
        <v>14</v>
      </c>
      <c r="D200" s="61">
        <v>2018</v>
      </c>
      <c r="E200" s="61">
        <v>2021</v>
      </c>
      <c r="F200" s="20">
        <v>2018</v>
      </c>
      <c r="G200" s="5">
        <f>I200</f>
        <v>200</v>
      </c>
      <c r="H200" s="5"/>
      <c r="I200" s="5">
        <v>200</v>
      </c>
    </row>
    <row r="201" spans="1:9" ht="12" customHeight="1">
      <c r="A201" s="63"/>
      <c r="B201" s="65"/>
      <c r="C201" s="65"/>
      <c r="D201" s="61"/>
      <c r="E201" s="61"/>
      <c r="F201" s="21">
        <v>2019</v>
      </c>
      <c r="G201" s="9">
        <f aca="true" t="shared" si="11" ref="G201:G206">SUM(H201:I201)</f>
        <v>250</v>
      </c>
      <c r="H201" s="9"/>
      <c r="I201" s="9">
        <v>250</v>
      </c>
    </row>
    <row r="202" spans="1:9" ht="12" customHeight="1">
      <c r="A202" s="63"/>
      <c r="B202" s="65"/>
      <c r="C202" s="65"/>
      <c r="D202" s="61"/>
      <c r="E202" s="61"/>
      <c r="F202" s="21">
        <v>2020</v>
      </c>
      <c r="G202" s="9">
        <f>SUM(H202:I202)</f>
        <v>650</v>
      </c>
      <c r="H202" s="9"/>
      <c r="I202" s="9">
        <v>650</v>
      </c>
    </row>
    <row r="203" spans="1:9" ht="12" customHeight="1">
      <c r="A203" s="63"/>
      <c r="B203" s="65"/>
      <c r="C203" s="65"/>
      <c r="D203" s="61"/>
      <c r="E203" s="61"/>
      <c r="F203" s="22">
        <v>2021</v>
      </c>
      <c r="G203" s="6">
        <f>SUM(H203:I203)</f>
        <v>700</v>
      </c>
      <c r="H203" s="6"/>
      <c r="I203" s="6">
        <v>700</v>
      </c>
    </row>
    <row r="204" spans="1:9" ht="12" customHeight="1">
      <c r="A204" s="63" t="s">
        <v>191</v>
      </c>
      <c r="B204" s="65" t="s">
        <v>53</v>
      </c>
      <c r="C204" s="65" t="s">
        <v>14</v>
      </c>
      <c r="D204" s="61">
        <v>2017</v>
      </c>
      <c r="E204" s="61">
        <v>2021</v>
      </c>
      <c r="F204" s="20">
        <v>2017</v>
      </c>
      <c r="G204" s="5">
        <f t="shared" si="11"/>
        <v>992.7</v>
      </c>
      <c r="H204" s="5"/>
      <c r="I204" s="5">
        <v>992.7</v>
      </c>
    </row>
    <row r="205" spans="1:9" ht="12" customHeight="1">
      <c r="A205" s="63"/>
      <c r="B205" s="65"/>
      <c r="C205" s="65"/>
      <c r="D205" s="61"/>
      <c r="E205" s="61"/>
      <c r="F205" s="21">
        <v>2018</v>
      </c>
      <c r="G205" s="9">
        <f t="shared" si="11"/>
        <v>450</v>
      </c>
      <c r="H205" s="9"/>
      <c r="I205" s="9">
        <v>450</v>
      </c>
    </row>
    <row r="206" spans="1:9" ht="12" customHeight="1">
      <c r="A206" s="63"/>
      <c r="B206" s="65"/>
      <c r="C206" s="65"/>
      <c r="D206" s="61"/>
      <c r="E206" s="61"/>
      <c r="F206" s="21">
        <v>2019</v>
      </c>
      <c r="G206" s="9">
        <f t="shared" si="11"/>
        <v>450</v>
      </c>
      <c r="H206" s="9"/>
      <c r="I206" s="9">
        <v>450</v>
      </c>
    </row>
    <row r="207" spans="1:9" ht="12" customHeight="1">
      <c r="A207" s="63"/>
      <c r="B207" s="65"/>
      <c r="C207" s="65"/>
      <c r="D207" s="61"/>
      <c r="E207" s="61"/>
      <c r="F207" s="21">
        <v>2020</v>
      </c>
      <c r="G207" s="9">
        <f>SUM(H207:I207)</f>
        <v>650</v>
      </c>
      <c r="H207" s="9"/>
      <c r="I207" s="9">
        <v>650</v>
      </c>
    </row>
    <row r="208" spans="1:9" ht="12" customHeight="1">
      <c r="A208" s="63"/>
      <c r="B208" s="65"/>
      <c r="C208" s="65"/>
      <c r="D208" s="61"/>
      <c r="E208" s="61"/>
      <c r="F208" s="22">
        <v>2021</v>
      </c>
      <c r="G208" s="6">
        <f>SUM(H208:I208)</f>
        <v>700</v>
      </c>
      <c r="H208" s="6"/>
      <c r="I208" s="6">
        <v>700</v>
      </c>
    </row>
    <row r="209" spans="1:9" ht="12" customHeight="1">
      <c r="A209" s="63" t="s">
        <v>159</v>
      </c>
      <c r="B209" s="65" t="s">
        <v>244</v>
      </c>
      <c r="C209" s="65" t="s">
        <v>14</v>
      </c>
      <c r="D209" s="61">
        <v>2018</v>
      </c>
      <c r="E209" s="61">
        <v>2018</v>
      </c>
      <c r="F209" s="20">
        <v>2018</v>
      </c>
      <c r="G209" s="5">
        <f>SUM(H209:I209)</f>
        <v>22.5</v>
      </c>
      <c r="H209" s="5"/>
      <c r="I209" s="5">
        <v>22.5</v>
      </c>
    </row>
    <row r="210" spans="1:9" ht="12" customHeight="1">
      <c r="A210" s="63"/>
      <c r="B210" s="65"/>
      <c r="C210" s="65"/>
      <c r="D210" s="61"/>
      <c r="E210" s="61"/>
      <c r="F210" s="21"/>
      <c r="G210" s="9"/>
      <c r="H210" s="9"/>
      <c r="I210" s="9"/>
    </row>
    <row r="211" spans="1:9" ht="12" customHeight="1">
      <c r="A211" s="63"/>
      <c r="B211" s="65"/>
      <c r="C211" s="65"/>
      <c r="D211" s="61"/>
      <c r="E211" s="61"/>
      <c r="F211" s="22"/>
      <c r="G211" s="6"/>
      <c r="H211" s="6"/>
      <c r="I211" s="6"/>
    </row>
    <row r="212" spans="1:9" ht="12" customHeight="1">
      <c r="A212" s="63" t="s">
        <v>160</v>
      </c>
      <c r="B212" s="65" t="s">
        <v>184</v>
      </c>
      <c r="C212" s="65" t="s">
        <v>14</v>
      </c>
      <c r="D212" s="61">
        <v>2018</v>
      </c>
      <c r="E212" s="61">
        <v>2018</v>
      </c>
      <c r="F212" s="20">
        <v>2018</v>
      </c>
      <c r="G212" s="5">
        <f>I212</f>
        <v>55</v>
      </c>
      <c r="H212" s="5"/>
      <c r="I212" s="5">
        <v>55</v>
      </c>
    </row>
    <row r="213" spans="1:9" ht="12" customHeight="1">
      <c r="A213" s="63"/>
      <c r="B213" s="65"/>
      <c r="C213" s="65"/>
      <c r="D213" s="61"/>
      <c r="E213" s="61"/>
      <c r="F213" s="21"/>
      <c r="G213" s="9"/>
      <c r="H213" s="9"/>
      <c r="I213" s="9"/>
    </row>
    <row r="214" spans="1:9" ht="12" customHeight="1">
      <c r="A214" s="63"/>
      <c r="B214" s="65"/>
      <c r="C214" s="65"/>
      <c r="D214" s="61"/>
      <c r="E214" s="61"/>
      <c r="F214" s="22"/>
      <c r="G214" s="6"/>
      <c r="H214" s="6"/>
      <c r="I214" s="6"/>
    </row>
    <row r="215" spans="1:9" ht="12" customHeight="1">
      <c r="A215" s="63" t="s">
        <v>161</v>
      </c>
      <c r="B215" s="65" t="s">
        <v>175</v>
      </c>
      <c r="C215" s="65" t="s">
        <v>14</v>
      </c>
      <c r="D215" s="61">
        <v>2018</v>
      </c>
      <c r="E215" s="61">
        <v>2018</v>
      </c>
      <c r="F215" s="20">
        <v>2018</v>
      </c>
      <c r="G215" s="5">
        <v>95</v>
      </c>
      <c r="H215" s="5"/>
      <c r="I215" s="5">
        <v>95</v>
      </c>
    </row>
    <row r="216" spans="1:9" ht="12" customHeight="1">
      <c r="A216" s="63"/>
      <c r="B216" s="65"/>
      <c r="C216" s="65"/>
      <c r="D216" s="61"/>
      <c r="E216" s="61"/>
      <c r="F216" s="21"/>
      <c r="G216" s="9"/>
      <c r="H216" s="9"/>
      <c r="I216" s="9"/>
    </row>
    <row r="217" spans="1:9" ht="12" customHeight="1">
      <c r="A217" s="63"/>
      <c r="B217" s="65"/>
      <c r="C217" s="65"/>
      <c r="D217" s="61"/>
      <c r="E217" s="61"/>
      <c r="F217" s="22"/>
      <c r="G217" s="6"/>
      <c r="H217" s="6"/>
      <c r="I217" s="6"/>
    </row>
    <row r="218" spans="1:9" ht="12" customHeight="1">
      <c r="A218" s="63" t="s">
        <v>162</v>
      </c>
      <c r="B218" s="65" t="s">
        <v>122</v>
      </c>
      <c r="C218" s="65" t="s">
        <v>14</v>
      </c>
      <c r="D218" s="61">
        <v>2017</v>
      </c>
      <c r="E218" s="61">
        <v>2018</v>
      </c>
      <c r="F218" s="20">
        <v>2017</v>
      </c>
      <c r="G218" s="5">
        <f>SUM(H218:I218)</f>
        <v>7.3</v>
      </c>
      <c r="H218" s="5"/>
      <c r="I218" s="5">
        <v>7.3</v>
      </c>
    </row>
    <row r="219" spans="1:9" ht="12" customHeight="1">
      <c r="A219" s="63"/>
      <c r="B219" s="65"/>
      <c r="C219" s="65"/>
      <c r="D219" s="61"/>
      <c r="E219" s="62"/>
      <c r="F219" s="21">
        <v>2018</v>
      </c>
      <c r="G219" s="9">
        <v>7.3</v>
      </c>
      <c r="H219" s="9"/>
      <c r="I219" s="9">
        <v>7.3</v>
      </c>
    </row>
    <row r="220" spans="1:9" ht="3.75" customHeight="1">
      <c r="A220" s="63"/>
      <c r="B220" s="65"/>
      <c r="C220" s="65"/>
      <c r="D220" s="61"/>
      <c r="E220" s="62"/>
      <c r="F220" s="21"/>
      <c r="G220" s="9"/>
      <c r="H220" s="9"/>
      <c r="I220" s="9"/>
    </row>
    <row r="221" spans="1:9" ht="3.75" customHeight="1">
      <c r="A221" s="63"/>
      <c r="B221" s="65"/>
      <c r="C221" s="65"/>
      <c r="D221" s="61"/>
      <c r="E221" s="62"/>
      <c r="F221" s="21"/>
      <c r="G221" s="9"/>
      <c r="H221" s="9"/>
      <c r="I221" s="9"/>
    </row>
    <row r="222" spans="1:9" ht="3.75" customHeight="1">
      <c r="A222" s="63"/>
      <c r="B222" s="65"/>
      <c r="C222" s="65"/>
      <c r="D222" s="61">
        <v>2018</v>
      </c>
      <c r="E222" s="61">
        <v>2018</v>
      </c>
      <c r="F222" s="22"/>
      <c r="G222" s="6"/>
      <c r="H222" s="6"/>
      <c r="I222" s="6"/>
    </row>
    <row r="223" spans="1:9" ht="33.75" customHeight="1">
      <c r="A223" s="24" t="s">
        <v>163</v>
      </c>
      <c r="B223" s="25" t="s">
        <v>243</v>
      </c>
      <c r="C223" s="25" t="s">
        <v>14</v>
      </c>
      <c r="D223" s="26">
        <v>2018</v>
      </c>
      <c r="E223" s="26">
        <v>2018</v>
      </c>
      <c r="F223" s="26">
        <v>2018</v>
      </c>
      <c r="G223" s="11">
        <f>SUM(H223:I223)</f>
        <v>118.9</v>
      </c>
      <c r="H223" s="11"/>
      <c r="I223" s="11">
        <f>50+68.9</f>
        <v>118.9</v>
      </c>
    </row>
    <row r="224" spans="1:9" ht="35.25" customHeight="1">
      <c r="A224" s="24" t="s">
        <v>164</v>
      </c>
      <c r="B224" s="25" t="s">
        <v>192</v>
      </c>
      <c r="C224" s="25" t="s">
        <v>14</v>
      </c>
      <c r="D224" s="26">
        <v>2018</v>
      </c>
      <c r="E224" s="26">
        <v>2018</v>
      </c>
      <c r="F224" s="26">
        <v>2018</v>
      </c>
      <c r="G224" s="11">
        <f>SUM(H224:I224)</f>
        <v>400</v>
      </c>
      <c r="H224" s="11"/>
      <c r="I224" s="11">
        <v>400</v>
      </c>
    </row>
    <row r="225" spans="1:9" ht="12" customHeight="1">
      <c r="A225" s="63" t="s">
        <v>165</v>
      </c>
      <c r="B225" s="65" t="s">
        <v>58</v>
      </c>
      <c r="C225" s="65" t="s">
        <v>14</v>
      </c>
      <c r="D225" s="61">
        <v>2017</v>
      </c>
      <c r="E225" s="61">
        <v>2017</v>
      </c>
      <c r="F225" s="20">
        <v>2017</v>
      </c>
      <c r="G225" s="5">
        <f>SUM(H225:I225)</f>
        <v>495</v>
      </c>
      <c r="H225" s="5"/>
      <c r="I225" s="5">
        <v>495</v>
      </c>
    </row>
    <row r="226" spans="1:9" ht="12" customHeight="1">
      <c r="A226" s="63"/>
      <c r="B226" s="65"/>
      <c r="C226" s="65"/>
      <c r="D226" s="61"/>
      <c r="E226" s="61"/>
      <c r="F226" s="21"/>
      <c r="G226" s="9"/>
      <c r="H226" s="9"/>
      <c r="I226" s="9"/>
    </row>
    <row r="227" spans="1:9" ht="12" customHeight="1">
      <c r="A227" s="63"/>
      <c r="B227" s="65"/>
      <c r="C227" s="65"/>
      <c r="D227" s="61"/>
      <c r="E227" s="61"/>
      <c r="F227" s="22"/>
      <c r="G227" s="6"/>
      <c r="H227" s="6"/>
      <c r="I227" s="6"/>
    </row>
    <row r="228" spans="1:9" ht="12" customHeight="1">
      <c r="A228" s="63" t="s">
        <v>166</v>
      </c>
      <c r="B228" s="65" t="s">
        <v>235</v>
      </c>
      <c r="C228" s="65" t="s">
        <v>14</v>
      </c>
      <c r="D228" s="61">
        <v>2017</v>
      </c>
      <c r="E228" s="91">
        <v>2021</v>
      </c>
      <c r="F228" s="21">
        <v>2017</v>
      </c>
      <c r="G228" s="9">
        <f aca="true" t="shared" si="12" ref="G228:G233">SUM(H228:I228)</f>
        <v>205</v>
      </c>
      <c r="H228" s="9"/>
      <c r="I228" s="9">
        <v>205</v>
      </c>
    </row>
    <row r="229" spans="1:9" ht="12" customHeight="1">
      <c r="A229" s="63"/>
      <c r="B229" s="65"/>
      <c r="C229" s="65"/>
      <c r="D229" s="61"/>
      <c r="E229" s="61"/>
      <c r="F229" s="21">
        <v>2018</v>
      </c>
      <c r="G229" s="9">
        <f t="shared" si="12"/>
        <v>1083.7</v>
      </c>
      <c r="H229" s="9"/>
      <c r="I229" s="9">
        <f>450+28+150+233.2+222.5</f>
        <v>1083.7</v>
      </c>
    </row>
    <row r="230" spans="1:9" ht="12" customHeight="1">
      <c r="A230" s="63"/>
      <c r="B230" s="65"/>
      <c r="C230" s="65"/>
      <c r="D230" s="61"/>
      <c r="E230" s="61"/>
      <c r="F230" s="21">
        <v>2019</v>
      </c>
      <c r="G230" s="9">
        <f t="shared" si="12"/>
        <v>500</v>
      </c>
      <c r="H230" s="9"/>
      <c r="I230" s="9">
        <v>500</v>
      </c>
    </row>
    <row r="231" spans="1:9" ht="12" customHeight="1">
      <c r="A231" s="63"/>
      <c r="B231" s="65"/>
      <c r="C231" s="65"/>
      <c r="D231" s="61"/>
      <c r="E231" s="61"/>
      <c r="F231" s="21">
        <v>2020</v>
      </c>
      <c r="G231" s="9">
        <f t="shared" si="12"/>
        <v>100</v>
      </c>
      <c r="H231" s="9"/>
      <c r="I231" s="9">
        <v>100</v>
      </c>
    </row>
    <row r="232" spans="1:9" ht="12" customHeight="1">
      <c r="A232" s="63"/>
      <c r="B232" s="65"/>
      <c r="C232" s="65"/>
      <c r="D232" s="61"/>
      <c r="E232" s="61"/>
      <c r="F232" s="22">
        <v>2021</v>
      </c>
      <c r="G232" s="6">
        <f t="shared" si="12"/>
        <v>100</v>
      </c>
      <c r="H232" s="6"/>
      <c r="I232" s="6">
        <v>100</v>
      </c>
    </row>
    <row r="233" spans="1:9" ht="12" customHeight="1">
      <c r="A233" s="63" t="s">
        <v>172</v>
      </c>
      <c r="B233" s="65" t="s">
        <v>173</v>
      </c>
      <c r="C233" s="65" t="s">
        <v>14</v>
      </c>
      <c r="D233" s="61">
        <v>2018</v>
      </c>
      <c r="E233" s="91">
        <v>2019</v>
      </c>
      <c r="F233" s="21">
        <v>2018</v>
      </c>
      <c r="G233" s="9">
        <f t="shared" si="12"/>
        <v>49.1</v>
      </c>
      <c r="H233" s="9"/>
      <c r="I233" s="9">
        <f>21.4+28-0.3</f>
        <v>49.1</v>
      </c>
    </row>
    <row r="234" spans="1:9" ht="12" customHeight="1">
      <c r="A234" s="63"/>
      <c r="B234" s="65"/>
      <c r="C234" s="65"/>
      <c r="D234" s="61"/>
      <c r="E234" s="91"/>
      <c r="F234" s="21">
        <v>2019</v>
      </c>
      <c r="G234" s="9">
        <f>I234</f>
        <v>50</v>
      </c>
      <c r="H234" s="9"/>
      <c r="I234" s="9">
        <v>50</v>
      </c>
    </row>
    <row r="235" spans="1:9" ht="10.5" customHeight="1">
      <c r="A235" s="63"/>
      <c r="B235" s="65"/>
      <c r="C235" s="65"/>
      <c r="D235" s="61"/>
      <c r="E235" s="61"/>
      <c r="F235" s="22"/>
      <c r="G235" s="6"/>
      <c r="H235" s="6"/>
      <c r="I235" s="6"/>
    </row>
    <row r="236" spans="1:9" ht="12" customHeight="1">
      <c r="A236" s="63" t="s">
        <v>174</v>
      </c>
      <c r="B236" s="65" t="s">
        <v>195</v>
      </c>
      <c r="C236" s="65" t="s">
        <v>14</v>
      </c>
      <c r="D236" s="61">
        <v>2018</v>
      </c>
      <c r="E236" s="91">
        <v>2021</v>
      </c>
      <c r="F236" s="20">
        <v>2018</v>
      </c>
      <c r="G236" s="5">
        <f>SUM(H236:I236)</f>
        <v>2299</v>
      </c>
      <c r="H236" s="5"/>
      <c r="I236" s="5">
        <f>99+2100+100</f>
        <v>2299</v>
      </c>
    </row>
    <row r="237" spans="1:9" ht="12" customHeight="1">
      <c r="A237" s="63"/>
      <c r="B237" s="65"/>
      <c r="C237" s="65"/>
      <c r="D237" s="61"/>
      <c r="E237" s="91"/>
      <c r="F237" s="21">
        <v>2019</v>
      </c>
      <c r="G237" s="9">
        <f>I237</f>
        <v>100</v>
      </c>
      <c r="H237" s="9"/>
      <c r="I237" s="9">
        <v>100</v>
      </c>
    </row>
    <row r="238" spans="1:9" ht="12" customHeight="1">
      <c r="A238" s="63"/>
      <c r="B238" s="65"/>
      <c r="C238" s="65"/>
      <c r="D238" s="61"/>
      <c r="E238" s="91"/>
      <c r="F238" s="21">
        <v>2020</v>
      </c>
      <c r="G238" s="9">
        <f>I238</f>
        <v>100</v>
      </c>
      <c r="H238" s="9"/>
      <c r="I238" s="9">
        <v>100</v>
      </c>
    </row>
    <row r="239" spans="1:9" ht="12" customHeight="1">
      <c r="A239" s="63"/>
      <c r="B239" s="65"/>
      <c r="C239" s="65"/>
      <c r="D239" s="61"/>
      <c r="E239" s="61"/>
      <c r="F239" s="22">
        <v>2021</v>
      </c>
      <c r="G239" s="6">
        <f>SUM(H239:I239)</f>
        <v>100</v>
      </c>
      <c r="H239" s="6"/>
      <c r="I239" s="6">
        <v>100</v>
      </c>
    </row>
    <row r="240" spans="1:13" ht="12" customHeight="1">
      <c r="A240" s="68" t="s">
        <v>193</v>
      </c>
      <c r="B240" s="66" t="s">
        <v>115</v>
      </c>
      <c r="C240" s="66" t="s">
        <v>14</v>
      </c>
      <c r="D240" s="62">
        <v>2018</v>
      </c>
      <c r="E240" s="134">
        <v>2019</v>
      </c>
      <c r="F240" s="20">
        <v>2018</v>
      </c>
      <c r="G240" s="5">
        <f>SUM(H240:I240)</f>
        <v>504.09999999999997</v>
      </c>
      <c r="H240" s="5"/>
      <c r="I240" s="5">
        <f>765-27.7-233.2</f>
        <v>504.09999999999997</v>
      </c>
      <c r="J240" s="35"/>
      <c r="K240" s="33"/>
      <c r="M240" s="31"/>
    </row>
    <row r="241" spans="1:13" ht="22.5" customHeight="1">
      <c r="A241" s="70"/>
      <c r="B241" s="67"/>
      <c r="C241" s="67"/>
      <c r="D241" s="91"/>
      <c r="E241" s="135"/>
      <c r="F241" s="21">
        <v>2019</v>
      </c>
      <c r="G241" s="6">
        <f>I241</f>
        <v>200</v>
      </c>
      <c r="H241" s="6"/>
      <c r="I241" s="6">
        <v>200</v>
      </c>
      <c r="J241" s="35"/>
      <c r="K241" s="33"/>
      <c r="M241" s="31"/>
    </row>
    <row r="242" spans="1:9" ht="12" customHeight="1">
      <c r="A242" s="63" t="s">
        <v>194</v>
      </c>
      <c r="B242" s="65" t="s">
        <v>59</v>
      </c>
      <c r="C242" s="65" t="s">
        <v>14</v>
      </c>
      <c r="D242" s="61">
        <v>2017</v>
      </c>
      <c r="E242" s="61">
        <v>2021</v>
      </c>
      <c r="F242" s="20">
        <v>2017</v>
      </c>
      <c r="G242" s="5">
        <f aca="true" t="shared" si="13" ref="G242:G252">SUM(H242:I242)</f>
        <v>100</v>
      </c>
      <c r="H242" s="5"/>
      <c r="I242" s="5">
        <v>100</v>
      </c>
    </row>
    <row r="243" spans="1:9" ht="12" customHeight="1">
      <c r="A243" s="63"/>
      <c r="B243" s="65"/>
      <c r="C243" s="65"/>
      <c r="D243" s="61"/>
      <c r="E243" s="61"/>
      <c r="F243" s="21">
        <v>2018</v>
      </c>
      <c r="G243" s="9">
        <f t="shared" si="13"/>
        <v>142.90000000000003</v>
      </c>
      <c r="H243" s="9"/>
      <c r="I243" s="9">
        <f>120+253.3-7.9-222.5</f>
        <v>142.90000000000003</v>
      </c>
    </row>
    <row r="244" spans="1:9" ht="12" customHeight="1">
      <c r="A244" s="63"/>
      <c r="B244" s="65"/>
      <c r="C244" s="65"/>
      <c r="D244" s="61"/>
      <c r="E244" s="61"/>
      <c r="F244" s="21">
        <v>2019</v>
      </c>
      <c r="G244" s="9">
        <f t="shared" si="13"/>
        <v>100</v>
      </c>
      <c r="H244" s="9"/>
      <c r="I244" s="9">
        <v>100</v>
      </c>
    </row>
    <row r="245" spans="1:9" ht="12" customHeight="1">
      <c r="A245" s="63"/>
      <c r="B245" s="65"/>
      <c r="C245" s="65"/>
      <c r="D245" s="61"/>
      <c r="E245" s="61"/>
      <c r="F245" s="21">
        <v>2020</v>
      </c>
      <c r="G245" s="9">
        <f t="shared" si="13"/>
        <v>100</v>
      </c>
      <c r="H245" s="9"/>
      <c r="I245" s="9">
        <v>100</v>
      </c>
    </row>
    <row r="246" spans="1:9" ht="12" customHeight="1">
      <c r="A246" s="63"/>
      <c r="B246" s="65"/>
      <c r="C246" s="65"/>
      <c r="D246" s="61"/>
      <c r="E246" s="61"/>
      <c r="F246" s="22">
        <v>2021</v>
      </c>
      <c r="G246" s="6">
        <f t="shared" si="13"/>
        <v>100</v>
      </c>
      <c r="H246" s="6"/>
      <c r="I246" s="6">
        <v>100</v>
      </c>
    </row>
    <row r="247" spans="1:9" ht="12" customHeight="1">
      <c r="A247" s="63" t="s">
        <v>242</v>
      </c>
      <c r="B247" s="65" t="s">
        <v>176</v>
      </c>
      <c r="C247" s="65" t="s">
        <v>14</v>
      </c>
      <c r="D247" s="61">
        <v>2018</v>
      </c>
      <c r="E247" s="61">
        <v>2021</v>
      </c>
      <c r="F247" s="20">
        <v>2018</v>
      </c>
      <c r="G247" s="5">
        <f t="shared" si="13"/>
        <v>28.30000000000001</v>
      </c>
      <c r="H247" s="5"/>
      <c r="I247" s="5">
        <f>281.6-253.3</f>
        <v>28.30000000000001</v>
      </c>
    </row>
    <row r="248" spans="1:9" ht="12" customHeight="1">
      <c r="A248" s="63"/>
      <c r="B248" s="65"/>
      <c r="C248" s="65"/>
      <c r="D248" s="61"/>
      <c r="E248" s="61"/>
      <c r="F248" s="21">
        <v>2019</v>
      </c>
      <c r="G248" s="9">
        <f t="shared" si="13"/>
        <v>50</v>
      </c>
      <c r="H248" s="9"/>
      <c r="I248" s="9">
        <v>50</v>
      </c>
    </row>
    <row r="249" spans="1:9" ht="12" customHeight="1">
      <c r="A249" s="63"/>
      <c r="B249" s="65"/>
      <c r="C249" s="65"/>
      <c r="D249" s="61"/>
      <c r="E249" s="61"/>
      <c r="F249" s="21">
        <v>2020</v>
      </c>
      <c r="G249" s="9">
        <f t="shared" si="13"/>
        <v>50</v>
      </c>
      <c r="H249" s="9"/>
      <c r="I249" s="9">
        <v>50</v>
      </c>
    </row>
    <row r="250" spans="1:9" ht="12" customHeight="1">
      <c r="A250" s="63"/>
      <c r="B250" s="65"/>
      <c r="C250" s="65"/>
      <c r="D250" s="61"/>
      <c r="E250" s="61"/>
      <c r="F250" s="21">
        <v>2021</v>
      </c>
      <c r="G250" s="6">
        <f t="shared" si="13"/>
        <v>50</v>
      </c>
      <c r="H250" s="6"/>
      <c r="I250" s="6">
        <v>50</v>
      </c>
    </row>
    <row r="251" spans="1:9" ht="15.75" customHeight="1">
      <c r="A251" s="85" t="s">
        <v>238</v>
      </c>
      <c r="B251" s="86"/>
      <c r="C251" s="86"/>
      <c r="D251" s="86"/>
      <c r="E251" s="87"/>
      <c r="F251" s="17">
        <v>2017</v>
      </c>
      <c r="G251" s="2">
        <f t="shared" si="13"/>
        <v>1057.8</v>
      </c>
      <c r="H251" s="2">
        <f>SUM(H254+H255+H256+H257)</f>
        <v>530</v>
      </c>
      <c r="I251" s="2">
        <f>SUM(I254+I255+I256+I257)</f>
        <v>527.8</v>
      </c>
    </row>
    <row r="252" spans="1:9" ht="15.75" customHeight="1">
      <c r="A252" s="88"/>
      <c r="B252" s="89"/>
      <c r="C252" s="89"/>
      <c r="D252" s="89"/>
      <c r="E252" s="90"/>
      <c r="F252" s="18">
        <v>2018</v>
      </c>
      <c r="G252" s="3">
        <f t="shared" si="13"/>
        <v>902.9</v>
      </c>
      <c r="H252" s="3">
        <f>SUM(H258+H263+H262)</f>
        <v>421.4</v>
      </c>
      <c r="I252" s="3">
        <f>SUM(I258+I263+I262)</f>
        <v>481.5</v>
      </c>
    </row>
    <row r="253" spans="1:9" ht="15.75" customHeight="1">
      <c r="A253" s="131"/>
      <c r="B253" s="132"/>
      <c r="C253" s="132"/>
      <c r="D253" s="132"/>
      <c r="E253" s="133"/>
      <c r="F253" s="19">
        <v>2019</v>
      </c>
      <c r="G253" s="4">
        <f>I253+H253</f>
        <v>1700</v>
      </c>
      <c r="H253" s="4"/>
      <c r="I253" s="4">
        <f>I265+I266+I259+I264+I260+I267+I261</f>
        <v>1700</v>
      </c>
    </row>
    <row r="254" spans="1:9" ht="34.5" customHeight="1">
      <c r="A254" s="24" t="s">
        <v>185</v>
      </c>
      <c r="B254" s="25" t="s">
        <v>22</v>
      </c>
      <c r="C254" s="25" t="s">
        <v>14</v>
      </c>
      <c r="D254" s="26">
        <v>2017</v>
      </c>
      <c r="E254" s="26">
        <v>2017</v>
      </c>
      <c r="F254" s="26">
        <v>2017</v>
      </c>
      <c r="G254" s="11">
        <v>597.8</v>
      </c>
      <c r="H254" s="11">
        <v>250</v>
      </c>
      <c r="I254" s="11">
        <v>347.8</v>
      </c>
    </row>
    <row r="255" spans="1:9" ht="36" customHeight="1">
      <c r="A255" s="24" t="s">
        <v>186</v>
      </c>
      <c r="B255" s="25" t="s">
        <v>90</v>
      </c>
      <c r="C255" s="25" t="s">
        <v>14</v>
      </c>
      <c r="D255" s="26">
        <v>2017</v>
      </c>
      <c r="E255" s="26">
        <v>2017</v>
      </c>
      <c r="F255" s="26">
        <v>2017</v>
      </c>
      <c r="G255" s="11">
        <f>SUM(H255:I255)</f>
        <v>110</v>
      </c>
      <c r="H255" s="11">
        <v>50</v>
      </c>
      <c r="I255" s="11">
        <v>60</v>
      </c>
    </row>
    <row r="256" spans="1:9" ht="34.5" customHeight="1">
      <c r="A256" s="24" t="s">
        <v>187</v>
      </c>
      <c r="B256" s="25" t="s">
        <v>54</v>
      </c>
      <c r="C256" s="25" t="s">
        <v>14</v>
      </c>
      <c r="D256" s="26">
        <v>2017</v>
      </c>
      <c r="E256" s="26">
        <v>2017</v>
      </c>
      <c r="F256" s="26">
        <v>2017</v>
      </c>
      <c r="G256" s="11">
        <f>SUM(H256:I256)</f>
        <v>200</v>
      </c>
      <c r="H256" s="11">
        <v>130</v>
      </c>
      <c r="I256" s="11">
        <v>70</v>
      </c>
    </row>
    <row r="257" spans="1:9" ht="12" customHeight="1">
      <c r="A257" s="63" t="s">
        <v>188</v>
      </c>
      <c r="B257" s="65" t="s">
        <v>55</v>
      </c>
      <c r="C257" s="65" t="s">
        <v>14</v>
      </c>
      <c r="D257" s="61">
        <v>2017</v>
      </c>
      <c r="E257" s="61">
        <v>2019</v>
      </c>
      <c r="F257" s="20">
        <v>2017</v>
      </c>
      <c r="G257" s="5">
        <f>SUM(H257:I257)</f>
        <v>150</v>
      </c>
      <c r="H257" s="5">
        <v>100</v>
      </c>
      <c r="I257" s="5">
        <v>50</v>
      </c>
    </row>
    <row r="258" spans="1:9" ht="12" customHeight="1">
      <c r="A258" s="63"/>
      <c r="B258" s="65"/>
      <c r="C258" s="65"/>
      <c r="D258" s="61"/>
      <c r="E258" s="61"/>
      <c r="F258" s="21">
        <v>2018</v>
      </c>
      <c r="G258" s="9">
        <f>SUM(H258:I258)</f>
        <v>301.4</v>
      </c>
      <c r="H258" s="9">
        <v>200</v>
      </c>
      <c r="I258" s="9">
        <f>100+1.4</f>
        <v>101.4</v>
      </c>
    </row>
    <row r="259" spans="1:9" ht="12" customHeight="1">
      <c r="A259" s="63"/>
      <c r="B259" s="65"/>
      <c r="C259" s="65"/>
      <c r="D259" s="61"/>
      <c r="E259" s="61"/>
      <c r="F259" s="22">
        <v>2019</v>
      </c>
      <c r="G259" s="6">
        <f>I259</f>
        <v>150</v>
      </c>
      <c r="H259" s="6"/>
      <c r="I259" s="6">
        <v>150</v>
      </c>
    </row>
    <row r="260" spans="1:9" ht="34.5" customHeight="1">
      <c r="A260" s="24" t="s">
        <v>189</v>
      </c>
      <c r="B260" s="25" t="s">
        <v>213</v>
      </c>
      <c r="C260" s="25" t="s">
        <v>14</v>
      </c>
      <c r="D260" s="26">
        <v>2019</v>
      </c>
      <c r="E260" s="26">
        <v>2019</v>
      </c>
      <c r="F260" s="26">
        <v>2019</v>
      </c>
      <c r="G260" s="11">
        <f>I260+H260</f>
        <v>300</v>
      </c>
      <c r="H260" s="11"/>
      <c r="I260" s="11">
        <v>300</v>
      </c>
    </row>
    <row r="261" spans="1:9" ht="39" customHeight="1">
      <c r="A261" s="24" t="s">
        <v>190</v>
      </c>
      <c r="B261" s="25" t="s">
        <v>236</v>
      </c>
      <c r="C261" s="25" t="s">
        <v>14</v>
      </c>
      <c r="D261" s="26">
        <v>2019</v>
      </c>
      <c r="E261" s="26">
        <v>2019</v>
      </c>
      <c r="F261" s="26">
        <v>2019</v>
      </c>
      <c r="G261" s="11">
        <f>I261</f>
        <v>500</v>
      </c>
      <c r="H261" s="11"/>
      <c r="I261" s="11">
        <v>500</v>
      </c>
    </row>
    <row r="262" spans="1:9" ht="34.5" customHeight="1">
      <c r="A262" s="24" t="s">
        <v>211</v>
      </c>
      <c r="B262" s="25" t="s">
        <v>57</v>
      </c>
      <c r="C262" s="25" t="s">
        <v>14</v>
      </c>
      <c r="D262" s="26">
        <v>2018</v>
      </c>
      <c r="E262" s="26">
        <v>2018</v>
      </c>
      <c r="F262" s="26">
        <v>2018</v>
      </c>
      <c r="G262" s="11">
        <f>I262+H262</f>
        <v>142.9</v>
      </c>
      <c r="H262" s="11">
        <v>121.4</v>
      </c>
      <c r="I262" s="11">
        <v>21.5</v>
      </c>
    </row>
    <row r="263" spans="1:9" ht="35.25" customHeight="1">
      <c r="A263" s="24" t="s">
        <v>222</v>
      </c>
      <c r="B263" s="25" t="s">
        <v>56</v>
      </c>
      <c r="C263" s="25" t="s">
        <v>14</v>
      </c>
      <c r="D263" s="26">
        <v>2018</v>
      </c>
      <c r="E263" s="26">
        <v>2018</v>
      </c>
      <c r="F263" s="26">
        <v>2018</v>
      </c>
      <c r="G263" s="11">
        <f>SUM(H263:I263)</f>
        <v>458.6</v>
      </c>
      <c r="H263" s="11">
        <v>100</v>
      </c>
      <c r="I263" s="11">
        <v>358.6</v>
      </c>
    </row>
    <row r="264" spans="1:9" ht="35.25" customHeight="1">
      <c r="A264" s="24" t="s">
        <v>223</v>
      </c>
      <c r="B264" s="25" t="s">
        <v>215</v>
      </c>
      <c r="C264" s="25" t="s">
        <v>14</v>
      </c>
      <c r="D264" s="26">
        <v>2019</v>
      </c>
      <c r="E264" s="26">
        <v>2019</v>
      </c>
      <c r="F264" s="26">
        <v>2019</v>
      </c>
      <c r="G264" s="11">
        <f>I264+H264</f>
        <v>200</v>
      </c>
      <c r="H264" s="11"/>
      <c r="I264" s="11">
        <v>200</v>
      </c>
    </row>
    <row r="265" spans="1:9" ht="36" customHeight="1">
      <c r="A265" s="24" t="s">
        <v>224</v>
      </c>
      <c r="B265" s="25" t="s">
        <v>217</v>
      </c>
      <c r="C265" s="25" t="s">
        <v>14</v>
      </c>
      <c r="D265" s="26">
        <v>2019</v>
      </c>
      <c r="E265" s="26">
        <v>2019</v>
      </c>
      <c r="F265" s="26">
        <v>2019</v>
      </c>
      <c r="G265" s="11">
        <f>I265+H265</f>
        <v>200</v>
      </c>
      <c r="H265" s="11"/>
      <c r="I265" s="11">
        <v>200</v>
      </c>
    </row>
    <row r="266" spans="1:9" ht="34.5" customHeight="1">
      <c r="A266" s="24" t="s">
        <v>225</v>
      </c>
      <c r="B266" s="25" t="s">
        <v>214</v>
      </c>
      <c r="C266" s="25" t="s">
        <v>14</v>
      </c>
      <c r="D266" s="26">
        <v>2019</v>
      </c>
      <c r="E266" s="26">
        <v>2019</v>
      </c>
      <c r="F266" s="26">
        <v>2019</v>
      </c>
      <c r="G266" s="11">
        <f>I266+H266</f>
        <v>150</v>
      </c>
      <c r="H266" s="11"/>
      <c r="I266" s="11">
        <v>150</v>
      </c>
    </row>
    <row r="267" spans="1:9" ht="34.5" customHeight="1">
      <c r="A267" s="24" t="s">
        <v>226</v>
      </c>
      <c r="B267" s="25" t="s">
        <v>216</v>
      </c>
      <c r="C267" s="25" t="s">
        <v>14</v>
      </c>
      <c r="D267" s="26">
        <v>2019</v>
      </c>
      <c r="E267" s="26">
        <v>2019</v>
      </c>
      <c r="F267" s="26">
        <v>2019</v>
      </c>
      <c r="G267" s="11">
        <f>I267+H267</f>
        <v>200</v>
      </c>
      <c r="H267" s="11"/>
      <c r="I267" s="11">
        <v>200</v>
      </c>
    </row>
    <row r="268" spans="1:9" ht="15.75" customHeight="1">
      <c r="A268" s="85" t="s">
        <v>239</v>
      </c>
      <c r="B268" s="86"/>
      <c r="C268" s="86"/>
      <c r="D268" s="86"/>
      <c r="E268" s="87"/>
      <c r="F268" s="17">
        <v>2019</v>
      </c>
      <c r="G268" s="2">
        <f aca="true" t="shared" si="14" ref="G268:G273">SUM(H268:I268)</f>
        <v>299.9</v>
      </c>
      <c r="H268" s="2">
        <f>H271</f>
        <v>209.9</v>
      </c>
      <c r="I268" s="2">
        <f>SUM(I271)</f>
        <v>90</v>
      </c>
    </row>
    <row r="269" spans="1:9" ht="15.75" customHeight="1">
      <c r="A269" s="88"/>
      <c r="B269" s="89"/>
      <c r="C269" s="89"/>
      <c r="D269" s="89"/>
      <c r="E269" s="90"/>
      <c r="F269" s="18">
        <v>2020</v>
      </c>
      <c r="G269" s="3">
        <f t="shared" si="14"/>
        <v>150</v>
      </c>
      <c r="H269" s="3"/>
      <c r="I269" s="3">
        <f>SUM(I272)</f>
        <v>150</v>
      </c>
    </row>
    <row r="270" spans="1:9" ht="15.75" customHeight="1">
      <c r="A270" s="88"/>
      <c r="B270" s="89"/>
      <c r="C270" s="89"/>
      <c r="D270" s="89"/>
      <c r="E270" s="90"/>
      <c r="F270" s="19">
        <v>2021</v>
      </c>
      <c r="G270" s="4">
        <f t="shared" si="14"/>
        <v>150</v>
      </c>
      <c r="H270" s="4"/>
      <c r="I270" s="4">
        <f>SUM(I273)</f>
        <v>150</v>
      </c>
    </row>
    <row r="271" spans="1:9" ht="12" customHeight="1">
      <c r="A271" s="63" t="s">
        <v>230</v>
      </c>
      <c r="B271" s="64" t="s">
        <v>228</v>
      </c>
      <c r="C271" s="65" t="s">
        <v>14</v>
      </c>
      <c r="D271" s="61">
        <v>2019</v>
      </c>
      <c r="E271" s="61">
        <v>2021</v>
      </c>
      <c r="F271" s="20">
        <v>2019</v>
      </c>
      <c r="G271" s="5">
        <f t="shared" si="14"/>
        <v>299.9</v>
      </c>
      <c r="H271" s="5">
        <f>H276</f>
        <v>209.9</v>
      </c>
      <c r="I271" s="5">
        <f>SUM(I276)</f>
        <v>90</v>
      </c>
    </row>
    <row r="272" spans="1:11" ht="12" customHeight="1">
      <c r="A272" s="63"/>
      <c r="B272" s="64"/>
      <c r="C272" s="65"/>
      <c r="D272" s="61"/>
      <c r="E272" s="61"/>
      <c r="F272" s="21">
        <v>2020</v>
      </c>
      <c r="G272" s="9">
        <f t="shared" si="14"/>
        <v>150</v>
      </c>
      <c r="H272" s="9"/>
      <c r="I272" s="9">
        <f>SUM(I277)</f>
        <v>150</v>
      </c>
      <c r="K272" s="31"/>
    </row>
    <row r="273" spans="1:9" ht="12" customHeight="1">
      <c r="A273" s="63"/>
      <c r="B273" s="64"/>
      <c r="C273" s="65"/>
      <c r="D273" s="61"/>
      <c r="E273" s="61"/>
      <c r="F273" s="37">
        <v>2021</v>
      </c>
      <c r="G273" s="38">
        <f t="shared" si="14"/>
        <v>150</v>
      </c>
      <c r="H273" s="38"/>
      <c r="I273" s="38">
        <f>SUM(I278)</f>
        <v>150</v>
      </c>
    </row>
    <row r="274" spans="1:9" ht="12" customHeight="1">
      <c r="A274" s="63"/>
      <c r="B274" s="64"/>
      <c r="C274" s="65"/>
      <c r="D274" s="61"/>
      <c r="E274" s="61"/>
      <c r="F274" s="37"/>
      <c r="G274" s="38"/>
      <c r="H274" s="38"/>
      <c r="I274" s="38"/>
    </row>
    <row r="275" spans="1:9" ht="42.75" customHeight="1">
      <c r="A275" s="63"/>
      <c r="B275" s="64"/>
      <c r="C275" s="65"/>
      <c r="D275" s="61"/>
      <c r="E275" s="61"/>
      <c r="F275" s="51"/>
      <c r="G275" s="52"/>
      <c r="H275" s="52"/>
      <c r="I275" s="52"/>
    </row>
    <row r="276" spans="1:9" ht="12" customHeight="1">
      <c r="A276" s="63" t="s">
        <v>231</v>
      </c>
      <c r="B276" s="65" t="s">
        <v>229</v>
      </c>
      <c r="C276" s="65" t="s">
        <v>14</v>
      </c>
      <c r="D276" s="61">
        <v>2019</v>
      </c>
      <c r="E276" s="61">
        <v>2021</v>
      </c>
      <c r="F276" s="20">
        <v>2019</v>
      </c>
      <c r="G276" s="5">
        <f aca="true" t="shared" si="15" ref="G276:G281">SUM(H276:I276)</f>
        <v>299.9</v>
      </c>
      <c r="H276" s="5">
        <f>H279</f>
        <v>209.9</v>
      </c>
      <c r="I276" s="5">
        <f>SUM(I279)</f>
        <v>90</v>
      </c>
    </row>
    <row r="277" spans="1:11" ht="12" customHeight="1">
      <c r="A277" s="63"/>
      <c r="B277" s="65"/>
      <c r="C277" s="65"/>
      <c r="D277" s="61"/>
      <c r="E277" s="61"/>
      <c r="F277" s="21">
        <v>2020</v>
      </c>
      <c r="G277" s="38">
        <f t="shared" si="15"/>
        <v>150</v>
      </c>
      <c r="H277" s="9"/>
      <c r="I277" s="9">
        <f>SUM(I280)</f>
        <v>150</v>
      </c>
      <c r="K277" s="31"/>
    </row>
    <row r="278" spans="1:10" s="50" customFormat="1" ht="12" customHeight="1">
      <c r="A278" s="63"/>
      <c r="B278" s="65"/>
      <c r="C278" s="65"/>
      <c r="D278" s="61"/>
      <c r="E278" s="61"/>
      <c r="F278" s="51">
        <v>2021</v>
      </c>
      <c r="G278" s="52">
        <f t="shared" si="15"/>
        <v>150</v>
      </c>
      <c r="H278" s="52"/>
      <c r="I278" s="52">
        <f>SUM(I281)</f>
        <v>150</v>
      </c>
      <c r="J278" s="49"/>
    </row>
    <row r="279" spans="1:10" s="50" customFormat="1" ht="12" customHeight="1">
      <c r="A279" s="63" t="s">
        <v>232</v>
      </c>
      <c r="B279" s="65" t="s">
        <v>183</v>
      </c>
      <c r="C279" s="65" t="s">
        <v>14</v>
      </c>
      <c r="D279" s="61">
        <v>2019</v>
      </c>
      <c r="E279" s="61">
        <v>2021</v>
      </c>
      <c r="F279" s="53">
        <v>2019</v>
      </c>
      <c r="G279" s="54">
        <f t="shared" si="15"/>
        <v>299.9</v>
      </c>
      <c r="H279" s="54">
        <v>209.9</v>
      </c>
      <c r="I279" s="54">
        <v>90</v>
      </c>
      <c r="J279" s="49"/>
    </row>
    <row r="280" spans="1:11" ht="12" customHeight="1">
      <c r="A280" s="63"/>
      <c r="B280" s="65"/>
      <c r="C280" s="65"/>
      <c r="D280" s="61"/>
      <c r="E280" s="61"/>
      <c r="F280" s="37">
        <v>2020</v>
      </c>
      <c r="G280" s="38">
        <f t="shared" si="15"/>
        <v>150</v>
      </c>
      <c r="H280" s="38"/>
      <c r="I280" s="38">
        <v>150</v>
      </c>
      <c r="K280" s="31"/>
    </row>
    <row r="281" spans="1:9" ht="12" customHeight="1">
      <c r="A281" s="63"/>
      <c r="B281" s="65"/>
      <c r="C281" s="65"/>
      <c r="D281" s="61"/>
      <c r="E281" s="61"/>
      <c r="F281" s="22">
        <v>2021</v>
      </c>
      <c r="G281" s="6">
        <f t="shared" si="15"/>
        <v>150</v>
      </c>
      <c r="H281" s="6"/>
      <c r="I281" s="6">
        <v>150</v>
      </c>
    </row>
    <row r="282" spans="1:9" ht="12" customHeight="1">
      <c r="A282" s="82"/>
      <c r="B282" s="128" t="s">
        <v>60</v>
      </c>
      <c r="C282" s="128"/>
      <c r="D282" s="128"/>
      <c r="E282" s="128"/>
      <c r="F282" s="17">
        <v>2017</v>
      </c>
      <c r="G282" s="2">
        <f aca="true" t="shared" si="16" ref="G282:G287">SUM(H282:I282)</f>
        <v>19834.3</v>
      </c>
      <c r="H282" s="2">
        <f>SUM(H19)</f>
        <v>530</v>
      </c>
      <c r="I282" s="2">
        <f>SUM(I19)</f>
        <v>19304.3</v>
      </c>
    </row>
    <row r="283" spans="1:9" ht="12" customHeight="1">
      <c r="A283" s="83"/>
      <c r="B283" s="129"/>
      <c r="C283" s="129"/>
      <c r="D283" s="129"/>
      <c r="E283" s="129"/>
      <c r="F283" s="18">
        <v>2018</v>
      </c>
      <c r="G283" s="3">
        <f t="shared" si="16"/>
        <v>28703.100000000006</v>
      </c>
      <c r="H283" s="3">
        <f>SUM(H20)</f>
        <v>421.4</v>
      </c>
      <c r="I283" s="3">
        <f>SUM(I20)</f>
        <v>28281.700000000004</v>
      </c>
    </row>
    <row r="284" spans="1:9" ht="12" customHeight="1">
      <c r="A284" s="83"/>
      <c r="B284" s="129"/>
      <c r="C284" s="129"/>
      <c r="D284" s="129"/>
      <c r="E284" s="129"/>
      <c r="F284" s="18">
        <v>2019</v>
      </c>
      <c r="G284" s="3">
        <f t="shared" si="16"/>
        <v>23103.600000000002</v>
      </c>
      <c r="H284" s="3">
        <f>H279</f>
        <v>209.9</v>
      </c>
      <c r="I284" s="3">
        <f>SUM(I21)</f>
        <v>22893.7</v>
      </c>
    </row>
    <row r="285" spans="1:9" ht="12" customHeight="1">
      <c r="A285" s="83"/>
      <c r="B285" s="129"/>
      <c r="C285" s="129"/>
      <c r="D285" s="129"/>
      <c r="E285" s="129"/>
      <c r="F285" s="18">
        <v>2020</v>
      </c>
      <c r="G285" s="3">
        <f t="shared" si="16"/>
        <v>24563.4</v>
      </c>
      <c r="H285" s="3"/>
      <c r="I285" s="3">
        <f>SUM(I22)</f>
        <v>24563.4</v>
      </c>
    </row>
    <row r="286" spans="1:9" ht="12" customHeight="1">
      <c r="A286" s="83"/>
      <c r="B286" s="129"/>
      <c r="C286" s="129"/>
      <c r="D286" s="129"/>
      <c r="E286" s="129"/>
      <c r="F286" s="18">
        <v>2021</v>
      </c>
      <c r="G286" s="3">
        <f t="shared" si="16"/>
        <v>25470.9</v>
      </c>
      <c r="H286" s="3"/>
      <c r="I286" s="3">
        <f>SUM(I23)</f>
        <v>25470.9</v>
      </c>
    </row>
    <row r="287" spans="1:9" ht="12" customHeight="1">
      <c r="A287" s="84"/>
      <c r="B287" s="130"/>
      <c r="C287" s="130"/>
      <c r="D287" s="130"/>
      <c r="E287" s="130"/>
      <c r="F287" s="19" t="s">
        <v>199</v>
      </c>
      <c r="G287" s="4">
        <f t="shared" si="16"/>
        <v>96204.40000000001</v>
      </c>
      <c r="H287" s="4">
        <f>SUM(H282:H285)</f>
        <v>1161.3</v>
      </c>
      <c r="I287" s="3">
        <f>SUM(I282:I285)</f>
        <v>95043.1</v>
      </c>
    </row>
    <row r="288" spans="1:13" ht="15">
      <c r="A288" s="96" t="s">
        <v>61</v>
      </c>
      <c r="B288" s="96"/>
      <c r="C288" s="96"/>
      <c r="D288" s="96"/>
      <c r="E288" s="96"/>
      <c r="F288" s="96"/>
      <c r="G288" s="96"/>
      <c r="H288" s="96"/>
      <c r="I288" s="96"/>
      <c r="M288" s="1" t="s">
        <v>109</v>
      </c>
    </row>
    <row r="289" spans="1:9" ht="15">
      <c r="A289" s="71" t="s">
        <v>97</v>
      </c>
      <c r="B289" s="72"/>
      <c r="C289" s="72"/>
      <c r="D289" s="72"/>
      <c r="E289" s="73"/>
      <c r="F289" s="17">
        <v>2018</v>
      </c>
      <c r="G289" s="36">
        <f aca="true" t="shared" si="17" ref="G289:G294">SUM(H289:I289)</f>
        <v>1837.3000000000002</v>
      </c>
      <c r="H289" s="36"/>
      <c r="I289" s="36">
        <f>SUM(I293)</f>
        <v>1837.3000000000002</v>
      </c>
    </row>
    <row r="290" spans="1:9" ht="15">
      <c r="A290" s="74"/>
      <c r="B290" s="75"/>
      <c r="C290" s="75"/>
      <c r="D290" s="75"/>
      <c r="E290" s="76"/>
      <c r="F290" s="18">
        <v>2019</v>
      </c>
      <c r="G290" s="12">
        <f t="shared" si="17"/>
        <v>640</v>
      </c>
      <c r="H290" s="12"/>
      <c r="I290" s="12">
        <f>SUM(I294)</f>
        <v>640</v>
      </c>
    </row>
    <row r="291" spans="1:9" ht="15">
      <c r="A291" s="74"/>
      <c r="B291" s="75"/>
      <c r="C291" s="75"/>
      <c r="D291" s="75"/>
      <c r="E291" s="76"/>
      <c r="F291" s="18">
        <v>2020</v>
      </c>
      <c r="G291" s="3">
        <f>SUM(H291:I291)</f>
        <v>190</v>
      </c>
      <c r="H291" s="3"/>
      <c r="I291" s="3">
        <f>SUM(I295)</f>
        <v>190</v>
      </c>
    </row>
    <row r="292" spans="1:10" ht="15">
      <c r="A292" s="77"/>
      <c r="B292" s="78"/>
      <c r="C292" s="78"/>
      <c r="D292" s="78"/>
      <c r="E292" s="79"/>
      <c r="F292" s="19">
        <v>2021</v>
      </c>
      <c r="G292" s="4">
        <f>SUM(H292:I292)</f>
        <v>2190</v>
      </c>
      <c r="H292" s="4"/>
      <c r="I292" s="3">
        <f>SUM(I296)</f>
        <v>2190</v>
      </c>
      <c r="J292" s="32">
        <f>SUM(I289:I292)</f>
        <v>4857.3</v>
      </c>
    </row>
    <row r="293" spans="1:9" ht="12" customHeight="1">
      <c r="A293" s="71" t="s">
        <v>100</v>
      </c>
      <c r="B293" s="72"/>
      <c r="C293" s="72"/>
      <c r="D293" s="72"/>
      <c r="E293" s="73"/>
      <c r="F293" s="17">
        <v>2018</v>
      </c>
      <c r="G293" s="36">
        <f t="shared" si="17"/>
        <v>1837.3000000000002</v>
      </c>
      <c r="H293" s="36"/>
      <c r="I293" s="36">
        <f>I297+I305+I304+I309+I298</f>
        <v>1837.3000000000002</v>
      </c>
    </row>
    <row r="294" spans="1:9" ht="12" customHeight="1">
      <c r="A294" s="74"/>
      <c r="B294" s="75"/>
      <c r="C294" s="75"/>
      <c r="D294" s="75"/>
      <c r="E294" s="76"/>
      <c r="F294" s="18">
        <v>2019</v>
      </c>
      <c r="G294" s="12">
        <f t="shared" si="17"/>
        <v>640</v>
      </c>
      <c r="H294" s="12"/>
      <c r="I294" s="12">
        <f>SUM(I299+I301+I306+I310)</f>
        <v>640</v>
      </c>
    </row>
    <row r="295" spans="1:9" ht="12" customHeight="1">
      <c r="A295" s="74"/>
      <c r="B295" s="75"/>
      <c r="C295" s="75"/>
      <c r="D295" s="75"/>
      <c r="E295" s="76"/>
      <c r="F295" s="18">
        <v>2020</v>
      </c>
      <c r="G295" s="3">
        <f>SUM(H295:I295)</f>
        <v>190</v>
      </c>
      <c r="H295" s="3"/>
      <c r="I295" s="3">
        <f>SUM(I302+I307+I311)</f>
        <v>190</v>
      </c>
    </row>
    <row r="296" spans="1:9" ht="12" customHeight="1">
      <c r="A296" s="77"/>
      <c r="B296" s="78"/>
      <c r="C296" s="78"/>
      <c r="D296" s="78"/>
      <c r="E296" s="79"/>
      <c r="F296" s="19">
        <v>2021</v>
      </c>
      <c r="G296" s="4">
        <f>SUM(H296:I296)</f>
        <v>2190</v>
      </c>
      <c r="H296" s="4"/>
      <c r="I296" s="3">
        <f>SUM(I303+I308+I312)</f>
        <v>2190</v>
      </c>
    </row>
    <row r="297" spans="1:15" ht="34.5" customHeight="1">
      <c r="A297" s="24" t="s">
        <v>92</v>
      </c>
      <c r="B297" s="15" t="s">
        <v>181</v>
      </c>
      <c r="C297" s="25" t="s">
        <v>14</v>
      </c>
      <c r="D297" s="26">
        <v>2018</v>
      </c>
      <c r="E297" s="26">
        <v>2018</v>
      </c>
      <c r="F297" s="26">
        <v>2018</v>
      </c>
      <c r="G297" s="46">
        <f>I297+H297</f>
        <v>1547.3000000000002</v>
      </c>
      <c r="H297" s="11"/>
      <c r="I297" s="11">
        <f>1550+614.4-617.1</f>
        <v>1547.3000000000002</v>
      </c>
      <c r="O297" s="1" t="s">
        <v>109</v>
      </c>
    </row>
    <row r="298" spans="1:9" ht="34.5" customHeight="1">
      <c r="A298" s="24" t="s">
        <v>93</v>
      </c>
      <c r="B298" s="15" t="s">
        <v>245</v>
      </c>
      <c r="C298" s="25" t="s">
        <v>14</v>
      </c>
      <c r="D298" s="27">
        <v>2018</v>
      </c>
      <c r="E298" s="27">
        <v>2018</v>
      </c>
      <c r="F298" s="27">
        <v>2018</v>
      </c>
      <c r="G298" s="58">
        <f>I298</f>
        <v>15</v>
      </c>
      <c r="H298" s="59"/>
      <c r="I298" s="60">
        <f>100-85</f>
        <v>15</v>
      </c>
    </row>
    <row r="299" spans="1:9" ht="12" customHeight="1">
      <c r="A299" s="68" t="s">
        <v>94</v>
      </c>
      <c r="B299" s="80" t="s">
        <v>182</v>
      </c>
      <c r="C299" s="80" t="s">
        <v>14</v>
      </c>
      <c r="D299" s="62">
        <v>2019</v>
      </c>
      <c r="E299" s="62">
        <v>2019</v>
      </c>
      <c r="F299" s="20">
        <v>2019</v>
      </c>
      <c r="G299" s="5">
        <f>SUM(H299:I299)</f>
        <v>500</v>
      </c>
      <c r="H299" s="5"/>
      <c r="I299" s="5">
        <v>500</v>
      </c>
    </row>
    <row r="300" spans="1:9" ht="26.25" customHeight="1">
      <c r="A300" s="70"/>
      <c r="B300" s="81"/>
      <c r="C300" s="81"/>
      <c r="D300" s="91"/>
      <c r="E300" s="91"/>
      <c r="F300" s="22"/>
      <c r="G300" s="6"/>
      <c r="H300" s="6"/>
      <c r="I300" s="6"/>
    </row>
    <row r="301" spans="1:9" ht="39.75" customHeight="1">
      <c r="A301" s="24" t="s">
        <v>95</v>
      </c>
      <c r="B301" s="15" t="s">
        <v>246</v>
      </c>
      <c r="C301" s="25" t="s">
        <v>14</v>
      </c>
      <c r="D301" s="26">
        <v>2019</v>
      </c>
      <c r="E301" s="26">
        <v>2019</v>
      </c>
      <c r="F301" s="26">
        <v>2019</v>
      </c>
      <c r="G301" s="46">
        <v>100</v>
      </c>
      <c r="H301" s="46"/>
      <c r="I301" s="46">
        <v>100</v>
      </c>
    </row>
    <row r="302" spans="1:11" ht="46.5" customHeight="1">
      <c r="A302" s="24" t="s">
        <v>96</v>
      </c>
      <c r="B302" s="15" t="s">
        <v>179</v>
      </c>
      <c r="C302" s="25" t="s">
        <v>14</v>
      </c>
      <c r="D302" s="26">
        <v>2020</v>
      </c>
      <c r="E302" s="26">
        <v>2020</v>
      </c>
      <c r="F302" s="26">
        <v>2020</v>
      </c>
      <c r="G302" s="11">
        <v>150</v>
      </c>
      <c r="H302" s="11"/>
      <c r="I302" s="11">
        <v>150</v>
      </c>
      <c r="K302" s="29"/>
    </row>
    <row r="303" spans="1:11" ht="36" customHeight="1">
      <c r="A303" s="24" t="s">
        <v>110</v>
      </c>
      <c r="B303" s="25" t="s">
        <v>180</v>
      </c>
      <c r="C303" s="25" t="s">
        <v>14</v>
      </c>
      <c r="D303" s="26">
        <v>2021</v>
      </c>
      <c r="E303" s="26">
        <v>2021</v>
      </c>
      <c r="F303" s="26">
        <v>2021</v>
      </c>
      <c r="G303" s="11">
        <v>2150</v>
      </c>
      <c r="H303" s="11"/>
      <c r="I303" s="11">
        <v>2150</v>
      </c>
      <c r="K303" s="29"/>
    </row>
    <row r="304" spans="1:11" ht="33.75" customHeight="1">
      <c r="A304" s="24" t="s">
        <v>118</v>
      </c>
      <c r="B304" s="15" t="s">
        <v>108</v>
      </c>
      <c r="C304" s="25" t="s">
        <v>14</v>
      </c>
      <c r="D304" s="47">
        <v>2018</v>
      </c>
      <c r="E304" s="47">
        <v>2018</v>
      </c>
      <c r="F304" s="47">
        <v>2018</v>
      </c>
      <c r="G304" s="48">
        <f>I304</f>
        <v>235</v>
      </c>
      <c r="H304" s="48"/>
      <c r="I304" s="46">
        <f>150+85</f>
        <v>235</v>
      </c>
      <c r="K304" s="29"/>
    </row>
    <row r="305" spans="1:9" ht="12" customHeight="1">
      <c r="A305" s="68" t="s">
        <v>119</v>
      </c>
      <c r="B305" s="80" t="s">
        <v>117</v>
      </c>
      <c r="C305" s="80" t="s">
        <v>109</v>
      </c>
      <c r="D305" s="62">
        <v>2018</v>
      </c>
      <c r="E305" s="62">
        <v>2021</v>
      </c>
      <c r="F305" s="20">
        <v>2018</v>
      </c>
      <c r="G305" s="5">
        <f aca="true" t="shared" si="18" ref="G305:G312">SUM(H305:I305)</f>
        <v>20</v>
      </c>
      <c r="H305" s="5"/>
      <c r="I305" s="5">
        <v>20</v>
      </c>
    </row>
    <row r="306" spans="1:9" ht="12" customHeight="1">
      <c r="A306" s="69"/>
      <c r="B306" s="97"/>
      <c r="C306" s="97"/>
      <c r="D306" s="93"/>
      <c r="E306" s="93"/>
      <c r="F306" s="21">
        <v>2019</v>
      </c>
      <c r="G306" s="9">
        <f t="shared" si="18"/>
        <v>20</v>
      </c>
      <c r="H306" s="9"/>
      <c r="I306" s="9">
        <v>20</v>
      </c>
    </row>
    <row r="307" spans="1:9" ht="12" customHeight="1">
      <c r="A307" s="69"/>
      <c r="B307" s="97"/>
      <c r="C307" s="97"/>
      <c r="D307" s="93"/>
      <c r="E307" s="93"/>
      <c r="F307" s="21">
        <v>2020</v>
      </c>
      <c r="G307" s="9">
        <f t="shared" si="18"/>
        <v>20</v>
      </c>
      <c r="H307" s="9"/>
      <c r="I307" s="9">
        <v>20</v>
      </c>
    </row>
    <row r="308" spans="1:9" ht="12" customHeight="1">
      <c r="A308" s="70"/>
      <c r="B308" s="81"/>
      <c r="C308" s="81"/>
      <c r="D308" s="91"/>
      <c r="E308" s="91"/>
      <c r="F308" s="22">
        <v>2021</v>
      </c>
      <c r="G308" s="6">
        <f t="shared" si="18"/>
        <v>20</v>
      </c>
      <c r="H308" s="6"/>
      <c r="I308" s="6">
        <v>20</v>
      </c>
    </row>
    <row r="309" spans="1:9" ht="12" customHeight="1">
      <c r="A309" s="68" t="s">
        <v>212</v>
      </c>
      <c r="B309" s="80" t="s">
        <v>167</v>
      </c>
      <c r="C309" s="80" t="s">
        <v>14</v>
      </c>
      <c r="D309" s="62">
        <v>2018</v>
      </c>
      <c r="E309" s="62">
        <v>2021</v>
      </c>
      <c r="F309" s="20">
        <v>2018</v>
      </c>
      <c r="G309" s="5">
        <f t="shared" si="18"/>
        <v>20</v>
      </c>
      <c r="H309" s="5"/>
      <c r="I309" s="5">
        <v>20</v>
      </c>
    </row>
    <row r="310" spans="1:9" ht="12" customHeight="1">
      <c r="A310" s="69"/>
      <c r="B310" s="97"/>
      <c r="C310" s="97"/>
      <c r="D310" s="93"/>
      <c r="E310" s="93"/>
      <c r="F310" s="21">
        <v>2019</v>
      </c>
      <c r="G310" s="9">
        <f t="shared" si="18"/>
        <v>20</v>
      </c>
      <c r="H310" s="9"/>
      <c r="I310" s="9">
        <v>20</v>
      </c>
    </row>
    <row r="311" spans="1:9" ht="12" customHeight="1">
      <c r="A311" s="69"/>
      <c r="B311" s="97"/>
      <c r="C311" s="97"/>
      <c r="D311" s="93"/>
      <c r="E311" s="93"/>
      <c r="F311" s="21">
        <v>2020</v>
      </c>
      <c r="G311" s="9">
        <f t="shared" si="18"/>
        <v>20</v>
      </c>
      <c r="H311" s="9"/>
      <c r="I311" s="9">
        <v>20</v>
      </c>
    </row>
    <row r="312" spans="1:9" ht="12" customHeight="1">
      <c r="A312" s="70" t="s">
        <v>119</v>
      </c>
      <c r="B312" s="81"/>
      <c r="C312" s="81"/>
      <c r="D312" s="91"/>
      <c r="E312" s="91"/>
      <c r="F312" s="22">
        <v>2021</v>
      </c>
      <c r="G312" s="6">
        <f t="shared" si="18"/>
        <v>20</v>
      </c>
      <c r="H312" s="6"/>
      <c r="I312" s="6">
        <v>20</v>
      </c>
    </row>
    <row r="313" spans="1:9" ht="12" customHeight="1">
      <c r="A313" s="71" t="s">
        <v>98</v>
      </c>
      <c r="B313" s="72"/>
      <c r="C313" s="72"/>
      <c r="D313" s="72"/>
      <c r="E313" s="73"/>
      <c r="F313" s="17">
        <v>2018</v>
      </c>
      <c r="G313" s="36">
        <f aca="true" t="shared" si="19" ref="G313:G318">SUM(H313:I313)</f>
        <v>2458.7999999999997</v>
      </c>
      <c r="H313" s="36"/>
      <c r="I313" s="36">
        <f>SUM(I317)</f>
        <v>2458.7999999999997</v>
      </c>
    </row>
    <row r="314" spans="1:9" ht="12" customHeight="1">
      <c r="A314" s="74"/>
      <c r="B314" s="75"/>
      <c r="C314" s="75"/>
      <c r="D314" s="75"/>
      <c r="E314" s="76"/>
      <c r="F314" s="18">
        <v>2019</v>
      </c>
      <c r="G314" s="12">
        <f t="shared" si="19"/>
        <v>1240</v>
      </c>
      <c r="H314" s="12"/>
      <c r="I314" s="12">
        <f>SUM(I318)</f>
        <v>1240</v>
      </c>
    </row>
    <row r="315" spans="1:9" ht="12" customHeight="1">
      <c r="A315" s="74"/>
      <c r="B315" s="75"/>
      <c r="C315" s="75"/>
      <c r="D315" s="75"/>
      <c r="E315" s="76"/>
      <c r="F315" s="18">
        <v>2020</v>
      </c>
      <c r="G315" s="3">
        <f>SUM(H315:I315)</f>
        <v>540</v>
      </c>
      <c r="H315" s="3"/>
      <c r="I315" s="3">
        <f>SUM(I319)</f>
        <v>540</v>
      </c>
    </row>
    <row r="316" spans="1:10" ht="12" customHeight="1">
      <c r="A316" s="77"/>
      <c r="B316" s="78"/>
      <c r="C316" s="78"/>
      <c r="D316" s="78"/>
      <c r="E316" s="79"/>
      <c r="F316" s="19">
        <v>2021</v>
      </c>
      <c r="G316" s="4">
        <f>SUM(H316:I316)</f>
        <v>2140</v>
      </c>
      <c r="H316" s="4"/>
      <c r="I316" s="3">
        <f>SUM(I320)</f>
        <v>2140</v>
      </c>
      <c r="J316" s="32">
        <f>SUM(I313:I316)</f>
        <v>6378.799999999999</v>
      </c>
    </row>
    <row r="317" spans="1:9" ht="12" customHeight="1">
      <c r="A317" s="71" t="s">
        <v>99</v>
      </c>
      <c r="B317" s="72"/>
      <c r="C317" s="72"/>
      <c r="D317" s="72"/>
      <c r="E317" s="73"/>
      <c r="F317" s="17">
        <v>2018</v>
      </c>
      <c r="G317" s="36">
        <f t="shared" si="19"/>
        <v>2458.7999999999997</v>
      </c>
      <c r="H317" s="36"/>
      <c r="I317" s="36">
        <f>SUM(I321+I323+I329+I333+I334)</f>
        <v>2458.7999999999997</v>
      </c>
    </row>
    <row r="318" spans="1:9" ht="12" customHeight="1">
      <c r="A318" s="74"/>
      <c r="B318" s="75"/>
      <c r="C318" s="75"/>
      <c r="D318" s="75"/>
      <c r="E318" s="76"/>
      <c r="F318" s="18">
        <v>2019</v>
      </c>
      <c r="G318" s="12">
        <f t="shared" si="19"/>
        <v>1240</v>
      </c>
      <c r="H318" s="12"/>
      <c r="I318" s="12">
        <f>SUM(I322+I325+I328+I331+I335)</f>
        <v>1240</v>
      </c>
    </row>
    <row r="319" spans="1:9" ht="12" customHeight="1">
      <c r="A319" s="74"/>
      <c r="B319" s="75"/>
      <c r="C319" s="75"/>
      <c r="D319" s="75"/>
      <c r="E319" s="76"/>
      <c r="F319" s="18">
        <v>2020</v>
      </c>
      <c r="G319" s="3">
        <f>SUM(H319:I319)</f>
        <v>540</v>
      </c>
      <c r="H319" s="3"/>
      <c r="I319" s="3">
        <f>SUM(I326+I332+I336)</f>
        <v>540</v>
      </c>
    </row>
    <row r="320" spans="1:9" ht="12" customHeight="1">
      <c r="A320" s="77"/>
      <c r="B320" s="78"/>
      <c r="C320" s="78"/>
      <c r="D320" s="78"/>
      <c r="E320" s="79"/>
      <c r="F320" s="19">
        <v>2021</v>
      </c>
      <c r="G320" s="4">
        <f>SUM(H320:I320)</f>
        <v>2140</v>
      </c>
      <c r="H320" s="4"/>
      <c r="I320" s="4">
        <f>SUM(I327+I333+I337)</f>
        <v>2140</v>
      </c>
    </row>
    <row r="321" spans="1:9" ht="12" customHeight="1">
      <c r="A321" s="68">
        <v>1</v>
      </c>
      <c r="B321" s="80" t="s">
        <v>101</v>
      </c>
      <c r="C321" s="80" t="s">
        <v>14</v>
      </c>
      <c r="D321" s="62">
        <v>2018</v>
      </c>
      <c r="E321" s="62">
        <v>2019</v>
      </c>
      <c r="F321" s="20">
        <v>2018</v>
      </c>
      <c r="G321" s="5">
        <f>I321+H321</f>
        <v>944</v>
      </c>
      <c r="H321" s="5"/>
      <c r="I321" s="5">
        <v>944</v>
      </c>
    </row>
    <row r="322" spans="1:9" ht="36" customHeight="1">
      <c r="A322" s="70"/>
      <c r="B322" s="81"/>
      <c r="C322" s="81"/>
      <c r="D322" s="91"/>
      <c r="E322" s="91">
        <v>2019</v>
      </c>
      <c r="F322" s="22">
        <v>2019</v>
      </c>
      <c r="G322" s="6">
        <f>I322</f>
        <v>200</v>
      </c>
      <c r="H322" s="6"/>
      <c r="I322" s="6">
        <v>200</v>
      </c>
    </row>
    <row r="323" spans="1:13" ht="15">
      <c r="A323" s="62">
        <v>2</v>
      </c>
      <c r="B323" s="66" t="s">
        <v>102</v>
      </c>
      <c r="C323" s="66" t="s">
        <v>14</v>
      </c>
      <c r="D323" s="62">
        <v>2018</v>
      </c>
      <c r="E323" s="62">
        <v>2018</v>
      </c>
      <c r="F323" s="20">
        <v>2018</v>
      </c>
      <c r="G323" s="55">
        <f>I323</f>
        <v>1338.6</v>
      </c>
      <c r="H323" s="55"/>
      <c r="I323" s="55">
        <v>1338.6</v>
      </c>
      <c r="J323" s="94"/>
      <c r="K323" s="95"/>
      <c r="M323" s="31"/>
    </row>
    <row r="324" spans="1:10" ht="20.25" customHeight="1">
      <c r="A324" s="91"/>
      <c r="B324" s="67"/>
      <c r="C324" s="67"/>
      <c r="D324" s="91"/>
      <c r="E324" s="91"/>
      <c r="F324" s="22"/>
      <c r="G324" s="6"/>
      <c r="H324" s="6"/>
      <c r="I324" s="6"/>
      <c r="J324" s="32" t="s">
        <v>209</v>
      </c>
    </row>
    <row r="325" spans="1:9" ht="12" customHeight="1">
      <c r="A325" s="68" t="s">
        <v>94</v>
      </c>
      <c r="B325" s="80" t="s">
        <v>227</v>
      </c>
      <c r="C325" s="80" t="s">
        <v>14</v>
      </c>
      <c r="D325" s="62">
        <v>2019</v>
      </c>
      <c r="E325" s="62">
        <v>2020</v>
      </c>
      <c r="F325" s="20">
        <v>2019</v>
      </c>
      <c r="G325" s="5">
        <f>I325</f>
        <v>500</v>
      </c>
      <c r="H325" s="5"/>
      <c r="I325" s="5">
        <v>500</v>
      </c>
    </row>
    <row r="326" spans="1:9" ht="22.5" customHeight="1">
      <c r="A326" s="70"/>
      <c r="B326" s="81"/>
      <c r="C326" s="81"/>
      <c r="D326" s="91"/>
      <c r="E326" s="91"/>
      <c r="F326" s="22">
        <v>2020</v>
      </c>
      <c r="G326" s="6">
        <f>I326</f>
        <v>500</v>
      </c>
      <c r="H326" s="6"/>
      <c r="I326" s="6">
        <v>500</v>
      </c>
    </row>
    <row r="327" spans="1:9" ht="36" customHeight="1">
      <c r="A327" s="26">
        <v>4</v>
      </c>
      <c r="B327" s="25" t="s">
        <v>103</v>
      </c>
      <c r="C327" s="15" t="s">
        <v>14</v>
      </c>
      <c r="D327" s="26">
        <v>2021</v>
      </c>
      <c r="E327" s="26">
        <v>2021</v>
      </c>
      <c r="F327" s="26">
        <v>2021</v>
      </c>
      <c r="G327" s="39">
        <v>2100</v>
      </c>
      <c r="H327" s="11"/>
      <c r="I327" s="11">
        <v>2100</v>
      </c>
    </row>
    <row r="328" spans="1:9" ht="35.25" customHeight="1">
      <c r="A328" s="26">
        <v>5</v>
      </c>
      <c r="B328" s="25" t="s">
        <v>210</v>
      </c>
      <c r="C328" s="15" t="s">
        <v>14</v>
      </c>
      <c r="D328" s="26">
        <v>2019</v>
      </c>
      <c r="E328" s="26">
        <v>2019</v>
      </c>
      <c r="F328" s="26">
        <v>2019</v>
      </c>
      <c r="G328" s="39">
        <f>I328</f>
        <v>500</v>
      </c>
      <c r="H328" s="11"/>
      <c r="I328" s="11">
        <v>500</v>
      </c>
    </row>
    <row r="329" spans="1:9" ht="35.25" customHeight="1">
      <c r="A329" s="26">
        <v>6</v>
      </c>
      <c r="B329" s="25" t="s">
        <v>168</v>
      </c>
      <c r="C329" s="15" t="s">
        <v>14</v>
      </c>
      <c r="D329" s="26">
        <v>2018</v>
      </c>
      <c r="E329" s="26">
        <v>2018</v>
      </c>
      <c r="F329" s="26">
        <v>2018</v>
      </c>
      <c r="G329" s="39">
        <v>100</v>
      </c>
      <c r="H329" s="11"/>
      <c r="I329" s="11">
        <v>136.2</v>
      </c>
    </row>
    <row r="330" spans="1:9" ht="12" customHeight="1">
      <c r="A330" s="68" t="s">
        <v>118</v>
      </c>
      <c r="B330" s="80" t="s">
        <v>116</v>
      </c>
      <c r="C330" s="80" t="s">
        <v>14</v>
      </c>
      <c r="D330" s="62">
        <v>2018</v>
      </c>
      <c r="E330" s="62">
        <v>2021</v>
      </c>
      <c r="F330" s="20">
        <v>2018</v>
      </c>
      <c r="G330" s="5">
        <f aca="true" t="shared" si="20" ref="G330:G342">SUM(H330:I330)</f>
        <v>20</v>
      </c>
      <c r="H330" s="5"/>
      <c r="I330" s="5">
        <v>20</v>
      </c>
    </row>
    <row r="331" spans="1:9" ht="12" customHeight="1">
      <c r="A331" s="69"/>
      <c r="B331" s="97"/>
      <c r="C331" s="97"/>
      <c r="D331" s="93"/>
      <c r="E331" s="93"/>
      <c r="F331" s="21">
        <v>2019</v>
      </c>
      <c r="G331" s="9">
        <f t="shared" si="20"/>
        <v>20</v>
      </c>
      <c r="H331" s="9"/>
      <c r="I331" s="9">
        <v>20</v>
      </c>
    </row>
    <row r="332" spans="1:9" ht="12" customHeight="1">
      <c r="A332" s="69"/>
      <c r="B332" s="97"/>
      <c r="C332" s="97"/>
      <c r="D332" s="93"/>
      <c r="E332" s="93"/>
      <c r="F332" s="21">
        <v>2020</v>
      </c>
      <c r="G332" s="9">
        <f t="shared" si="20"/>
        <v>20</v>
      </c>
      <c r="H332" s="9"/>
      <c r="I332" s="9">
        <v>20</v>
      </c>
    </row>
    <row r="333" spans="1:9" ht="12" customHeight="1">
      <c r="A333" s="70">
        <v>5</v>
      </c>
      <c r="B333" s="81"/>
      <c r="C333" s="81"/>
      <c r="D333" s="91"/>
      <c r="E333" s="91">
        <v>2019</v>
      </c>
      <c r="F333" s="22">
        <v>2021</v>
      </c>
      <c r="G333" s="6">
        <f t="shared" si="20"/>
        <v>20</v>
      </c>
      <c r="H333" s="6"/>
      <c r="I333" s="6">
        <v>20</v>
      </c>
    </row>
    <row r="334" spans="1:9" ht="12" customHeight="1">
      <c r="A334" s="68" t="s">
        <v>119</v>
      </c>
      <c r="B334" s="80" t="s">
        <v>169</v>
      </c>
      <c r="C334" s="80" t="s">
        <v>14</v>
      </c>
      <c r="D334" s="62">
        <v>2018</v>
      </c>
      <c r="E334" s="62">
        <v>2021</v>
      </c>
      <c r="F334" s="20">
        <v>2018</v>
      </c>
      <c r="G334" s="5">
        <f t="shared" si="20"/>
        <v>20</v>
      </c>
      <c r="H334" s="5"/>
      <c r="I334" s="5">
        <v>20</v>
      </c>
    </row>
    <row r="335" spans="1:9" ht="12" customHeight="1">
      <c r="A335" s="69"/>
      <c r="B335" s="97"/>
      <c r="C335" s="97"/>
      <c r="D335" s="93"/>
      <c r="E335" s="93"/>
      <c r="F335" s="21">
        <v>2019</v>
      </c>
      <c r="G335" s="9">
        <f t="shared" si="20"/>
        <v>20</v>
      </c>
      <c r="H335" s="9"/>
      <c r="I335" s="9">
        <v>20</v>
      </c>
    </row>
    <row r="336" spans="1:9" ht="12" customHeight="1">
      <c r="A336" s="69"/>
      <c r="B336" s="97"/>
      <c r="C336" s="97"/>
      <c r="D336" s="93"/>
      <c r="E336" s="93"/>
      <c r="F336" s="21">
        <v>2020</v>
      </c>
      <c r="G336" s="9">
        <f t="shared" si="20"/>
        <v>20</v>
      </c>
      <c r="H336" s="9"/>
      <c r="I336" s="9">
        <v>20</v>
      </c>
    </row>
    <row r="337" spans="1:9" ht="12" customHeight="1">
      <c r="A337" s="70">
        <v>6</v>
      </c>
      <c r="B337" s="81"/>
      <c r="C337" s="81"/>
      <c r="D337" s="91"/>
      <c r="E337" s="91"/>
      <c r="F337" s="22">
        <v>2021</v>
      </c>
      <c r="G337" s="6">
        <f t="shared" si="20"/>
        <v>20</v>
      </c>
      <c r="H337" s="6"/>
      <c r="I337" s="6">
        <v>20</v>
      </c>
    </row>
    <row r="338" spans="1:9" ht="12" customHeight="1">
      <c r="A338" s="62"/>
      <c r="B338" s="128" t="s">
        <v>62</v>
      </c>
      <c r="C338" s="62"/>
      <c r="D338" s="62"/>
      <c r="E338" s="62"/>
      <c r="F338" s="17">
        <v>2018</v>
      </c>
      <c r="G338" s="2">
        <f t="shared" si="20"/>
        <v>4296.1</v>
      </c>
      <c r="H338" s="2"/>
      <c r="I338" s="2">
        <f>SUM(I289+I313)</f>
        <v>4296.1</v>
      </c>
    </row>
    <row r="339" spans="1:9" ht="12" customHeight="1">
      <c r="A339" s="93"/>
      <c r="B339" s="129"/>
      <c r="C339" s="93"/>
      <c r="D339" s="93"/>
      <c r="E339" s="93"/>
      <c r="F339" s="18">
        <v>2019</v>
      </c>
      <c r="G339" s="3">
        <f t="shared" si="20"/>
        <v>1880</v>
      </c>
      <c r="H339" s="3"/>
      <c r="I339" s="3">
        <f>SUM(I290+I314)</f>
        <v>1880</v>
      </c>
    </row>
    <row r="340" spans="1:9" ht="12" customHeight="1">
      <c r="A340" s="93"/>
      <c r="B340" s="129"/>
      <c r="C340" s="93"/>
      <c r="D340" s="93"/>
      <c r="E340" s="93"/>
      <c r="F340" s="18">
        <v>2020</v>
      </c>
      <c r="G340" s="3">
        <f t="shared" si="20"/>
        <v>730</v>
      </c>
      <c r="H340" s="3"/>
      <c r="I340" s="3">
        <f>SUM(I291+I315)</f>
        <v>730</v>
      </c>
    </row>
    <row r="341" spans="1:9" ht="12" customHeight="1">
      <c r="A341" s="93"/>
      <c r="B341" s="129"/>
      <c r="C341" s="93"/>
      <c r="D341" s="93"/>
      <c r="E341" s="93"/>
      <c r="F341" s="18">
        <v>2021</v>
      </c>
      <c r="G341" s="3">
        <f t="shared" si="20"/>
        <v>4330</v>
      </c>
      <c r="H341" s="3"/>
      <c r="I341" s="3">
        <f>SUM(I292+I316)</f>
        <v>4330</v>
      </c>
    </row>
    <row r="342" spans="1:9" ht="12" customHeight="1">
      <c r="A342" s="91"/>
      <c r="B342" s="130"/>
      <c r="C342" s="91"/>
      <c r="D342" s="91"/>
      <c r="E342" s="91"/>
      <c r="F342" s="19" t="s">
        <v>207</v>
      </c>
      <c r="G342" s="4">
        <f t="shared" si="20"/>
        <v>11236.1</v>
      </c>
      <c r="H342" s="13"/>
      <c r="I342" s="13">
        <f>SUM(I338:I341)</f>
        <v>11236.1</v>
      </c>
    </row>
    <row r="344" ht="15">
      <c r="B344" s="30"/>
    </row>
    <row r="345" ht="15">
      <c r="B345" s="30"/>
    </row>
  </sheetData>
  <sheetProtection/>
  <mergeCells count="309">
    <mergeCell ref="E209:E211"/>
    <mergeCell ref="E325:E326"/>
    <mergeCell ref="D321:D322"/>
    <mergeCell ref="E321:E322"/>
    <mergeCell ref="D299:D300"/>
    <mergeCell ref="E299:E300"/>
    <mergeCell ref="D325:D326"/>
    <mergeCell ref="D257:D259"/>
    <mergeCell ref="D212:D214"/>
    <mergeCell ref="E334:E337"/>
    <mergeCell ref="A330:A333"/>
    <mergeCell ref="D330:D333"/>
    <mergeCell ref="E330:E333"/>
    <mergeCell ref="B334:B337"/>
    <mergeCell ref="B330:B333"/>
    <mergeCell ref="C330:C333"/>
    <mergeCell ref="C334:C337"/>
    <mergeCell ref="A191:A195"/>
    <mergeCell ref="B191:B195"/>
    <mergeCell ref="C191:C195"/>
    <mergeCell ref="A184:A187"/>
    <mergeCell ref="A334:A337"/>
    <mergeCell ref="D334:D337"/>
    <mergeCell ref="A209:A211"/>
    <mergeCell ref="B209:B211"/>
    <mergeCell ref="C209:C211"/>
    <mergeCell ref="B305:B308"/>
    <mergeCell ref="C305:C308"/>
    <mergeCell ref="B212:B214"/>
    <mergeCell ref="C212:C214"/>
    <mergeCell ref="A127:A130"/>
    <mergeCell ref="B127:B130"/>
    <mergeCell ref="C127:C130"/>
    <mergeCell ref="C160:C164"/>
    <mergeCell ref="C299:C300"/>
    <mergeCell ref="C282:C287"/>
    <mergeCell ref="A188:A190"/>
    <mergeCell ref="D87:D90"/>
    <mergeCell ref="E87:E90"/>
    <mergeCell ref="D191:D195"/>
    <mergeCell ref="E191:E195"/>
    <mergeCell ref="A325:A326"/>
    <mergeCell ref="B325:B326"/>
    <mergeCell ref="B218:B222"/>
    <mergeCell ref="C321:C322"/>
    <mergeCell ref="B184:B187"/>
    <mergeCell ref="B215:B217"/>
    <mergeCell ref="A85:A86"/>
    <mergeCell ref="B109:B110"/>
    <mergeCell ref="C225:C227"/>
    <mergeCell ref="D225:D227"/>
    <mergeCell ref="C111:C113"/>
    <mergeCell ref="B160:B164"/>
    <mergeCell ref="A225:A227"/>
    <mergeCell ref="D85:D86"/>
    <mergeCell ref="C184:C187"/>
    <mergeCell ref="C218:C222"/>
    <mergeCell ref="E200:E203"/>
    <mergeCell ref="A236:A239"/>
    <mergeCell ref="D215:D217"/>
    <mergeCell ref="E215:E217"/>
    <mergeCell ref="B225:B227"/>
    <mergeCell ref="A200:A203"/>
    <mergeCell ref="E212:E214"/>
    <mergeCell ref="A215:A217"/>
    <mergeCell ref="B200:B203"/>
    <mergeCell ref="C200:C203"/>
    <mergeCell ref="E247:E250"/>
    <mergeCell ref="B228:B232"/>
    <mergeCell ref="C228:C232"/>
    <mergeCell ref="D228:D232"/>
    <mergeCell ref="A228:A232"/>
    <mergeCell ref="E225:E227"/>
    <mergeCell ref="E240:E241"/>
    <mergeCell ref="D240:D241"/>
    <mergeCell ref="E242:E246"/>
    <mergeCell ref="B247:B250"/>
    <mergeCell ref="B323:B324"/>
    <mergeCell ref="C247:C250"/>
    <mergeCell ref="D247:D250"/>
    <mergeCell ref="B299:B300"/>
    <mergeCell ref="D305:D308"/>
    <mergeCell ref="B309:B312"/>
    <mergeCell ref="B257:B259"/>
    <mergeCell ref="D276:D278"/>
    <mergeCell ref="A251:E253"/>
    <mergeCell ref="D282:D287"/>
    <mergeCell ref="E282:E287"/>
    <mergeCell ref="A293:E296"/>
    <mergeCell ref="C325:C326"/>
    <mergeCell ref="E305:E308"/>
    <mergeCell ref="D309:D312"/>
    <mergeCell ref="E309:E312"/>
    <mergeCell ref="C309:C312"/>
    <mergeCell ref="C323:C324"/>
    <mergeCell ref="B282:B287"/>
    <mergeCell ref="A299:A300"/>
    <mergeCell ref="A338:A342"/>
    <mergeCell ref="B338:B342"/>
    <mergeCell ref="C338:C342"/>
    <mergeCell ref="A321:A322"/>
    <mergeCell ref="A313:E316"/>
    <mergeCell ref="A317:E320"/>
    <mergeCell ref="E323:E324"/>
    <mergeCell ref="D323:D324"/>
    <mergeCell ref="D338:D342"/>
    <mergeCell ref="E338:E342"/>
    <mergeCell ref="A1:I1"/>
    <mergeCell ref="A2:I2"/>
    <mergeCell ref="A3:I3"/>
    <mergeCell ref="A4:I4"/>
    <mergeCell ref="A6:I6"/>
    <mergeCell ref="A242:A246"/>
    <mergeCell ref="E233:E235"/>
    <mergeCell ref="A7:I7"/>
    <mergeCell ref="A145:A149"/>
    <mergeCell ref="D242:D246"/>
    <mergeCell ref="D145:D149"/>
    <mergeCell ref="E145:E149"/>
    <mergeCell ref="E160:E164"/>
    <mergeCell ref="C166:C170"/>
    <mergeCell ref="B155:B159"/>
    <mergeCell ref="C155:C159"/>
    <mergeCell ref="D184:D187"/>
    <mergeCell ref="C188:C190"/>
    <mergeCell ref="E150:E154"/>
    <mergeCell ref="B166:B170"/>
    <mergeCell ref="D155:D159"/>
    <mergeCell ref="C150:C154"/>
    <mergeCell ref="E155:E159"/>
    <mergeCell ref="A155:A159"/>
    <mergeCell ref="A137:A140"/>
    <mergeCell ref="C145:C149"/>
    <mergeCell ref="B137:B140"/>
    <mergeCell ref="A160:A164"/>
    <mergeCell ref="E184:E187"/>
    <mergeCell ref="D166:D170"/>
    <mergeCell ref="E166:E170"/>
    <mergeCell ref="A171:E175"/>
    <mergeCell ref="B150:B154"/>
    <mergeCell ref="A166:A170"/>
    <mergeCell ref="D160:D164"/>
    <mergeCell ref="E137:E140"/>
    <mergeCell ref="C137:C140"/>
    <mergeCell ref="D137:D140"/>
    <mergeCell ref="D141:D144"/>
    <mergeCell ref="E141:E144"/>
    <mergeCell ref="A141:A144"/>
    <mergeCell ref="B141:B144"/>
    <mergeCell ref="A150:A154"/>
    <mergeCell ref="E127:E130"/>
    <mergeCell ref="C102:C103"/>
    <mergeCell ref="A131:E135"/>
    <mergeCell ref="B111:B113"/>
    <mergeCell ref="A111:A113"/>
    <mergeCell ref="A102:A103"/>
    <mergeCell ref="C109:C110"/>
    <mergeCell ref="A109:A110"/>
    <mergeCell ref="D109:D110"/>
    <mergeCell ref="E109:E110"/>
    <mergeCell ref="E76:E80"/>
    <mergeCell ref="A71:A75"/>
    <mergeCell ref="D105:D108"/>
    <mergeCell ref="E71:E75"/>
    <mergeCell ref="B76:B80"/>
    <mergeCell ref="B71:B75"/>
    <mergeCell ref="C71:C75"/>
    <mergeCell ref="E105:E108"/>
    <mergeCell ref="A81:E84"/>
    <mergeCell ref="E85:E86"/>
    <mergeCell ref="D44:D48"/>
    <mergeCell ref="E44:E48"/>
    <mergeCell ref="C44:C48"/>
    <mergeCell ref="D60:D61"/>
    <mergeCell ref="E60:E61"/>
    <mergeCell ref="A34:A38"/>
    <mergeCell ref="B34:B38"/>
    <mergeCell ref="A49:A53"/>
    <mergeCell ref="B49:B53"/>
    <mergeCell ref="B39:B43"/>
    <mergeCell ref="E12:E17"/>
    <mergeCell ref="A24:E28"/>
    <mergeCell ref="A29:A33"/>
    <mergeCell ref="B29:B33"/>
    <mergeCell ref="C29:C33"/>
    <mergeCell ref="D29:D33"/>
    <mergeCell ref="E29:E33"/>
    <mergeCell ref="B12:B17"/>
    <mergeCell ref="C12:C17"/>
    <mergeCell ref="D12:D17"/>
    <mergeCell ref="A8:I8"/>
    <mergeCell ref="A9:A10"/>
    <mergeCell ref="A18:I18"/>
    <mergeCell ref="A19:E23"/>
    <mergeCell ref="B9:B10"/>
    <mergeCell ref="C9:C10"/>
    <mergeCell ref="D9:E9"/>
    <mergeCell ref="F9:F10"/>
    <mergeCell ref="G9:I9"/>
    <mergeCell ref="A12:A17"/>
    <mergeCell ref="A204:A208"/>
    <mergeCell ref="B204:B208"/>
    <mergeCell ref="A114:E118"/>
    <mergeCell ref="B188:B190"/>
    <mergeCell ref="B85:B86"/>
    <mergeCell ref="A44:A48"/>
    <mergeCell ref="B44:B48"/>
    <mergeCell ref="D55:D58"/>
    <mergeCell ref="D71:D75"/>
    <mergeCell ref="C49:C53"/>
    <mergeCell ref="C39:C43"/>
    <mergeCell ref="A76:A80"/>
    <mergeCell ref="A55:A58"/>
    <mergeCell ref="B55:B58"/>
    <mergeCell ref="C55:C58"/>
    <mergeCell ref="A66:A70"/>
    <mergeCell ref="A60:A61"/>
    <mergeCell ref="B60:B61"/>
    <mergeCell ref="A39:A43"/>
    <mergeCell ref="C60:C61"/>
    <mergeCell ref="A212:A214"/>
    <mergeCell ref="D34:D38"/>
    <mergeCell ref="E34:E38"/>
    <mergeCell ref="D49:D53"/>
    <mergeCell ref="E49:E53"/>
    <mergeCell ref="E197:E199"/>
    <mergeCell ref="D39:D43"/>
    <mergeCell ref="E39:E43"/>
    <mergeCell ref="E188:E190"/>
    <mergeCell ref="C34:C38"/>
    <mergeCell ref="J323:K323"/>
    <mergeCell ref="A233:A235"/>
    <mergeCell ref="B233:B235"/>
    <mergeCell ref="C233:C235"/>
    <mergeCell ref="D233:D235"/>
    <mergeCell ref="A240:A241"/>
    <mergeCell ref="A257:A259"/>
    <mergeCell ref="A288:I288"/>
    <mergeCell ref="C257:C259"/>
    <mergeCell ref="A323:A324"/>
    <mergeCell ref="E257:E259"/>
    <mergeCell ref="B321:B322"/>
    <mergeCell ref="D66:D70"/>
    <mergeCell ref="E66:E70"/>
    <mergeCell ref="E236:E239"/>
    <mergeCell ref="A197:A199"/>
    <mergeCell ref="B197:B199"/>
    <mergeCell ref="C197:C199"/>
    <mergeCell ref="D236:D239"/>
    <mergeCell ref="E204:E208"/>
    <mergeCell ref="E55:E58"/>
    <mergeCell ref="E102:E103"/>
    <mergeCell ref="E111:E113"/>
    <mergeCell ref="D102:D103"/>
    <mergeCell ref="D127:D130"/>
    <mergeCell ref="A93:E97"/>
    <mergeCell ref="A105:A108"/>
    <mergeCell ref="C85:C86"/>
    <mergeCell ref="C76:C80"/>
    <mergeCell ref="D76:D80"/>
    <mergeCell ref="B66:B70"/>
    <mergeCell ref="C66:C70"/>
    <mergeCell ref="D111:D113"/>
    <mergeCell ref="D197:D199"/>
    <mergeCell ref="B105:B108"/>
    <mergeCell ref="C105:C108"/>
    <mergeCell ref="D188:D190"/>
    <mergeCell ref="D150:D154"/>
    <mergeCell ref="C141:C144"/>
    <mergeCell ref="B145:B149"/>
    <mergeCell ref="B102:B103"/>
    <mergeCell ref="A282:A287"/>
    <mergeCell ref="A276:A278"/>
    <mergeCell ref="B276:B278"/>
    <mergeCell ref="C276:C278"/>
    <mergeCell ref="A279:A281"/>
    <mergeCell ref="B279:B281"/>
    <mergeCell ref="C279:C281"/>
    <mergeCell ref="A268:E270"/>
    <mergeCell ref="E228:E232"/>
    <mergeCell ref="A305:A308"/>
    <mergeCell ref="A309:A312"/>
    <mergeCell ref="C242:C246"/>
    <mergeCell ref="B87:B90"/>
    <mergeCell ref="C87:C90"/>
    <mergeCell ref="A87:A90"/>
    <mergeCell ref="A289:E292"/>
    <mergeCell ref="A247:A250"/>
    <mergeCell ref="B242:B246"/>
    <mergeCell ref="D200:D203"/>
    <mergeCell ref="B240:B241"/>
    <mergeCell ref="C240:C241"/>
    <mergeCell ref="B236:B239"/>
    <mergeCell ref="C236:C239"/>
    <mergeCell ref="C204:C208"/>
    <mergeCell ref="D204:D208"/>
    <mergeCell ref="D218:D222"/>
    <mergeCell ref="C215:C217"/>
    <mergeCell ref="D209:D211"/>
    <mergeCell ref="E276:E278"/>
    <mergeCell ref="E218:E222"/>
    <mergeCell ref="A218:A222"/>
    <mergeCell ref="D279:D281"/>
    <mergeCell ref="E279:E281"/>
    <mergeCell ref="A271:A275"/>
    <mergeCell ref="B271:B275"/>
    <mergeCell ref="C271:C275"/>
    <mergeCell ref="D271:D275"/>
    <mergeCell ref="E271:E275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2018-10-08T08:28:50Z</cp:lastPrinted>
  <dcterms:created xsi:type="dcterms:W3CDTF">2017-12-06T14:18:07Z</dcterms:created>
  <dcterms:modified xsi:type="dcterms:W3CDTF">2019-02-21T14:31:08Z</dcterms:modified>
  <cp:category/>
  <cp:version/>
  <cp:contentType/>
  <cp:contentStatus/>
</cp:coreProperties>
</file>