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75" windowHeight="39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'Лист1'!$A$1:$K$187</definedName>
  </definedNames>
  <calcPr fullCalcOnLoad="1"/>
</workbook>
</file>

<file path=xl/sharedStrings.xml><?xml version="1.0" encoding="utf-8"?>
<sst xmlns="http://schemas.openxmlformats.org/spreadsheetml/2006/main" count="273" uniqueCount="177">
  <si>
    <t>ПЛАН</t>
  </si>
  <si>
    <t xml:space="preserve">реализации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</si>
  <si>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</si>
  <si>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</si>
  <si>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</si>
  <si>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</si>
  <si>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</si>
  <si>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</si>
  <si>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всего</t>
  </si>
  <si>
    <t>областной бюджет</t>
  </si>
  <si>
    <t>местный бюджет</t>
  </si>
  <si>
    <t xml:space="preserve"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</t>
  </si>
  <si>
    <t>Администрация МО «Приморское городское поселение»</t>
  </si>
  <si>
    <t>2017-2020</t>
  </si>
  <si>
    <t xml:space="preserve">1. Подпрограмма «Энергетика в МО «Приморское городское поселение» </t>
  </si>
  <si>
    <t xml:space="preserve">Замена  участка тепловой сети от д.№5, до д.№6 п. Ермилово </t>
  </si>
  <si>
    <t>Ремонт в здании котельной п. Лужки  с заменой оборудования</t>
  </si>
  <si>
    <t xml:space="preserve">2017-2020 </t>
  </si>
  <si>
    <t>Корректировка сметной документации с получением положительного заключения экспертизы, составление смет, экспертиза работ</t>
  </si>
  <si>
    <t>Приобретение блок ТЭНов для бани пос. Красная Долина</t>
  </si>
  <si>
    <t>Поставка водогрейного котла в здание котельной дер. Камышовка</t>
  </si>
  <si>
    <t>Замена котельного оборудования в здании котельной п. Лужки</t>
  </si>
  <si>
    <t xml:space="preserve">Текущий ремонт и техническое обслуживание газораспределительной сети  пос. Озерки  </t>
  </si>
  <si>
    <t xml:space="preserve">Техническое обслуживание газораспределительной сети пос. Озерки  </t>
  </si>
  <si>
    <t>Актуализация схемы теплоснабжения МО «Приморское городское поселение»</t>
  </si>
  <si>
    <t>Технический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</si>
  <si>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Авторский надзор за строительством объекта: «Газоснабжение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 - Выборг)»</t>
  </si>
  <si>
    <t>Строительство газопровода-ввода к индивидуальным жилым домам пос. Озерки Выборгского района Ленинградской области (41 км трассы Зеленогорск -Приморск-Выборг)</t>
  </si>
  <si>
    <t>Газоснабжение индивидуальных домов пос. Озерки Выборгского района Ленинградской области по адресу: Ленинградская область, Выборгский район, муниципальное образование «Приморское городское поселение», пос. Озерки (41 км трассы Зеленогорск – Приморск- Выборг)</t>
  </si>
  <si>
    <t>Строительный контроль за строительно-монтажными работами объекта строительства: «Газоснабжение индивидуальных домов пос. Озерки Выборгского района Ленинградской области по адресу Ленинградская область Выборгский район муниципальное образование «Приморское городское поселение» пос. Озерки (41 км трассы Зеленогорск-Приморск-Выборг)</t>
  </si>
  <si>
    <t>Итого по Подпрограмме 1</t>
  </si>
  <si>
    <t>2. Подпрограмма «Водоснабжение и водоотведение в   МО «Приморское городское поселение»</t>
  </si>
  <si>
    <t>Реализация мероприятий, направленных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</si>
  <si>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Ремонт трех артезианских скважин в  г. Приморске</t>
  </si>
  <si>
    <t>Технологическое присоединение энергопринимающих устройств объекта: артезианской скважины (реестровый №2-166), расположенного по адресу: 188910, Ленинградская обл., Выборгский р-н, Приморск г, Вокзальная ул. у дома №3</t>
  </si>
  <si>
    <t>Технадзор за производством работ по ремонту и замене объектов водоснабжения и водоотведения</t>
  </si>
  <si>
    <t>Итого по Подпрограмме 2</t>
  </si>
  <si>
    <t>1.1</t>
  </si>
  <si>
    <t>1.2</t>
  </si>
  <si>
    <t>3.1</t>
  </si>
  <si>
    <t>1.        Основное мероприятие «Развитие коммунального хозяйства для повышения энергоэффективности»</t>
  </si>
  <si>
    <t>1. Основное мероприятие «Развитие системы водоснабжения и водоотведения»</t>
  </si>
  <si>
    <t>1.3</t>
  </si>
  <si>
    <t>1.4</t>
  </si>
  <si>
    <t xml:space="preserve">Предоставление субсидии юридическим лицам (за исключением субсидий государственным (муниципальным) учреждениям), индивидуальным предпринимателям, оказывающим услуги теплоснабжения населению муниципального образования «Приморское городское поселение» Выборгского района Ленинградской области, в целях финансового обеспечения (возмещения) затрат на строительство (реконструкцию, техническое перевооружение) объектов теплоснабжения </t>
  </si>
  <si>
    <t>2.1</t>
  </si>
  <si>
    <t>1.5</t>
  </si>
  <si>
    <t>Оплата по исполнительному листу проектно-изыскательских работ по реконструкции водоочистных сооружений в п. Малышево Выборгского района Ленинградской области</t>
  </si>
  <si>
    <t>Демонтаж водогрейного котла №2 (Ква-2,0 мв) (горелки, обвязки котла) в здании котельной дер. Камышовка</t>
  </si>
  <si>
    <t>Установка водогрейного котла №2 в здании котельной дер. Камышовка</t>
  </si>
  <si>
    <t>Установка жидкотопливной горелки и обвязка водогрейного котла в здании котельной дер. Камышовка</t>
  </si>
  <si>
    <t xml:space="preserve">Подготовка и утверждение схемы расположения земельного участка под строительство газопровода на кадастровом плане территории, с последующей постановкой на Государственный кадастровый учет земельного участка под газоснабжение индивидуальных жилых домов </t>
  </si>
  <si>
    <t>Пусконаладка водогрейного котла №2 и жидкотопливной горелки водогрейного котла в здании котельной дер. Камышовка</t>
  </si>
  <si>
    <t>2017-2018</t>
  </si>
  <si>
    <t>Замена участка теплотрассы от дороги до узла учета на школу-интернат г. Приморск</t>
  </si>
  <si>
    <t>Замена участка тепловой сети от  котельной до ТК-8 г. Приморск</t>
  </si>
  <si>
    <t>Замена участка теплотрассы ТК-2 - баня, п. Рябово</t>
  </si>
  <si>
    <t>Врезка вновь построенного газопровода в существующий газопровод высокого давления по адресу: Ленинградская область, Выборгский район, муниципальное образование «Приморское городское поселение» п. Озерки (41 км трассы Зеленогорск-Приморск-Выборг)</t>
  </si>
  <si>
    <t>Технический надзор, строительный контроль за производством работ по ремонту и замене объектов теплоснабжения</t>
  </si>
  <si>
    <t>1.6</t>
  </si>
  <si>
    <t>1.7</t>
  </si>
  <si>
    <t>1.8</t>
  </si>
  <si>
    <t>1.9</t>
  </si>
  <si>
    <t>1.10</t>
  </si>
  <si>
    <t>1.11</t>
  </si>
  <si>
    <t>1.13</t>
  </si>
  <si>
    <t>1.14</t>
  </si>
  <si>
    <t>Реализация мероприятий в рамках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</si>
  <si>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 xml:space="preserve">Замена  участка тепловой сети от котельной до ТК 1 в п. Ермилово </t>
  </si>
  <si>
    <t>Формирование и постановка на государственный кадастровый учет земельных участков под объектами коммунального хозяйства</t>
  </si>
  <si>
    <t>Реализация мероприятий по обеспечению устойчивого функционирования объектов теплоснабжения на территории Ленинградской области в рамках подпрограммы «Энергетика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</si>
  <si>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1.16</t>
  </si>
  <si>
    <t>1.17</t>
  </si>
  <si>
    <t>1.18</t>
  </si>
  <si>
    <t>1.19</t>
  </si>
  <si>
    <t>Замена участка теплотрассы п. Рябово от ТК-4 до д. №16</t>
  </si>
  <si>
    <t>Поставка  2-х водогрейных  котлов с горелками в здание котельной г. Приморск, наб. Гагарина (реестр. №2-922)</t>
  </si>
  <si>
    <t>Замена и и пуско-наладка 2-х водогрейных  котлов с горелками в здание котельной г. Приморск, наб. Гагарина (реестр. №2-922)</t>
  </si>
  <si>
    <t>Поверочный гидравлический расчет головной тепломагистрали тепловых сетей от котельной (г. Приморск, ул. Школьная) до ТК-8</t>
  </si>
  <si>
    <t>4.1</t>
  </si>
  <si>
    <t>2021</t>
  </si>
  <si>
    <t>Изготовление (восстановление) паспортов на объекты недвижимости объектов коммунального хозяйства</t>
  </si>
  <si>
    <t>5.1</t>
  </si>
  <si>
    <t>2017-2019</t>
  </si>
  <si>
    <t>Замена участка тепловой сети от  ТК-12  до теплового узла д. №21 по ул. Наб. Лебедева г. Приморск</t>
  </si>
  <si>
    <t>Замена участка тепловой сети от ТК-8 до ТК-9 пос. Камышовка</t>
  </si>
  <si>
    <t>Ремонт помещений в здании бани пос. Красная Долина</t>
  </si>
  <si>
    <t>1.20</t>
  </si>
  <si>
    <t>1.21</t>
  </si>
  <si>
    <t>1.22</t>
  </si>
  <si>
    <t>1.23</t>
  </si>
  <si>
    <t>Демонтаж  дымовой трубы в котельной п. Глебычево</t>
  </si>
  <si>
    <t>1.24</t>
  </si>
  <si>
    <t>Реализация мероприятий в рамках подпрограммы «Газификация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</si>
  <si>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1.15</t>
  </si>
  <si>
    <t>Организация взаимодействия аварийно-диспетчерской службы на территории МО "Приморское городское поселение"</t>
  </si>
  <si>
    <t>2.     Мероприятия, направленные на безаварийную работу объектов водоснабжения и водоотведения</t>
  </si>
  <si>
    <t>2.1.1</t>
  </si>
  <si>
    <t>1.     Реконструкция  водоочистных сооружений</t>
  </si>
  <si>
    <t>3.2</t>
  </si>
  <si>
    <t>3.3</t>
  </si>
  <si>
    <t>Аварийный ремонт участка наружных сетей холодного водоснабжения к зданию бани пос. Красная Долина</t>
  </si>
  <si>
    <t>1. Содержание объектов коммунального хозяйства</t>
  </si>
  <si>
    <t>1.25</t>
  </si>
  <si>
    <t>1.28</t>
  </si>
  <si>
    <t>1.29</t>
  </si>
  <si>
    <t>1.30</t>
  </si>
  <si>
    <t>1.31</t>
  </si>
  <si>
    <t>3.     Содержание объектов коммунального хозяйства</t>
  </si>
  <si>
    <t>3.4</t>
  </si>
  <si>
    <t>3.5</t>
  </si>
  <si>
    <t>Актуализация схемы водоснабжения и водоотведения  МО «Приморское городское поселение» Выборгского района Ленинградской области и актуализация электронной модели схемы водоснабжения и водоотведения в программе ZULU Hydro</t>
  </si>
  <si>
    <t>Замена участка тепловой сети от рынка до дома №3  Выборгское шоссе,  г. Приморск</t>
  </si>
  <si>
    <t>Демонтаж дымовой трубы у здания котельной на твердом топливе г. Приморск, ул. Вокзальная</t>
  </si>
  <si>
    <t>1.32</t>
  </si>
  <si>
    <t xml:space="preserve">  </t>
  </si>
  <si>
    <t>Актуализация схемы газоснабжения МО «Приморское городское поселение»</t>
  </si>
  <si>
    <t>1.33</t>
  </si>
  <si>
    <t>2021-2022</t>
  </si>
  <si>
    <t>2022</t>
  </si>
  <si>
    <t>1.35</t>
  </si>
  <si>
    <t>2. Подготовка и утверждение документов территориального планирования поселений</t>
  </si>
  <si>
    <t>3. Реконструкция тепловой сети</t>
  </si>
  <si>
    <t>6.1</t>
  </si>
  <si>
    <t>Разработка проектно-сметной документации  объекта "Реконструкция тепловой сети от котельной до ТК-10 в г. Приморске"</t>
  </si>
  <si>
    <t>Разработка проектно-сметной документации на  техническое перевооружение дымовой трубы у здания  котельной г. Приморск, наб. Юрия Гагарина, д. 5г</t>
  </si>
  <si>
    <t>Техническое перевооружение дымовой трубы у здания котельной г. Приморск, наб. Юрия Гагарина 5г</t>
  </si>
  <si>
    <t>1.12</t>
  </si>
  <si>
    <t>1.26</t>
  </si>
  <si>
    <t>1.27</t>
  </si>
  <si>
    <t>Поверка приборов учета тепловой энергии по адресу: Ленинградская область, Выборгский район, г. Приморск, ул. Школьная 3. 38-А</t>
  </si>
  <si>
    <t>2019-2020</t>
  </si>
  <si>
    <t>Комплекс кадастровых работ по формированию и постановке на государственный кадастровый учет земельных участков под объектами коммунального хозяйства</t>
  </si>
  <si>
    <t>Экспертиза проектно-сметной документации объекта "Реконструкция тепловой сети на участке от котельной до ТК-10 в г. Приморске"</t>
  </si>
  <si>
    <t>федеральный бюджет</t>
  </si>
  <si>
    <t>Строительный контроль за строительством внутрипоселкового газопровода в поселках Краснофлотское, Красная Долина</t>
  </si>
  <si>
    <t>Строительство внутрипоселкового газопровода в пос. Краснофлотское, пос. Красная Долина</t>
  </si>
  <si>
    <t>Разработка проектно-сметной документации на строительство внутрипоселкового газопровода в пос. Краснофлотское, пос. Красная Долина</t>
  </si>
  <si>
    <t>Минимизация затрат на теплоснабжение в расчете на каждого потребителя в долгосрочной перспективе</t>
  </si>
  <si>
    <t>Обеспечение населенных пунктов природным газом</t>
  </si>
  <si>
    <t>Снижение потерь коммунальных ресурсов в производственном процессе</t>
  </si>
  <si>
    <t>Повышение качества коммунальных услуг</t>
  </si>
  <si>
    <t>Авторский надзор за строительством внутрипоселкового газопровода в поселках Краснофлотское, Красная Долина</t>
  </si>
  <si>
    <t>Ожидаемые результаты реализации муниципальной программы</t>
  </si>
  <si>
    <t>3.      Мероприятия по обеспечению устойчивого функционирования объектов теплоснабжения на территории Ленинградской области</t>
  </si>
  <si>
    <t>3.1.1</t>
  </si>
  <si>
    <t>3.1.1.1</t>
  </si>
  <si>
    <t>3.1.1.2</t>
  </si>
  <si>
    <t>3.1.1.3</t>
  </si>
  <si>
    <t>4. Поддержка развития коммунального хозяйства</t>
  </si>
  <si>
    <t>5. 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</si>
  <si>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5.1.1</t>
  </si>
  <si>
    <t>5.1.1.1</t>
  </si>
  <si>
    <t>5.1.2</t>
  </si>
  <si>
    <t>5.1.3</t>
  </si>
  <si>
    <t>6. Строительство газопровода</t>
  </si>
  <si>
    <t>6.2</t>
  </si>
  <si>
    <t>прочие источники</t>
  </si>
  <si>
    <t>6.3</t>
  </si>
  <si>
    <t>6.4</t>
  </si>
  <si>
    <t>6.5</t>
  </si>
  <si>
    <t>6.6</t>
  </si>
  <si>
    <t>Повышение надежности работы системы коммунальной инфраструктуры поселения</t>
  </si>
  <si>
    <t xml:space="preserve">Приложение №3
к постановлению администрации 
муниципального образования 
 «Приморское городское поселение» 
Выборгского района Ленинградской области
от  _________ 2020 г. № _____
</t>
  </si>
  <si>
    <t xml:space="preserve">к муниципальной программе </t>
  </si>
  <si>
    <t xml:space="preserve">«Обеспечение устойчивого функционирования и </t>
  </si>
  <si>
    <t xml:space="preserve">развития коммунальной и инженерной </t>
  </si>
  <si>
    <t xml:space="preserve">инфраструктуры и повышение энергоэффективности </t>
  </si>
  <si>
    <t>в МО «Приморское городское поселение»</t>
  </si>
  <si>
    <t>2017-2023</t>
  </si>
  <si>
    <t>2023</t>
  </si>
  <si>
    <t>5.1.4</t>
  </si>
  <si>
    <t>Строительство внутрипоселкового газопровода в пос. Рябово</t>
  </si>
  <si>
    <t>2018-2020</t>
  </si>
  <si>
    <t>2018-2023</t>
  </si>
  <si>
    <t>6.7</t>
  </si>
  <si>
    <t>6.8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</si>
</sst>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2" fontId="25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25" fillId="33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 wrapText="1"/>
    </xf>
    <xf numFmtId="172" fontId="4" fillId="0" borderId="13" xfId="0" applyNumberFormat="1" applyFont="1" applyBorder="1" applyAlignment="1">
      <alignment horizontal="right" vertical="top" wrapText="1"/>
    </xf>
    <xf numFmtId="0" fontId="27" fillId="0" borderId="13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right" vertical="top" wrapText="1"/>
    </xf>
    <xf numFmtId="0" fontId="27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172" fontId="4" fillId="0" borderId="15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5" fillId="0" borderId="12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right" vertical="top" wrapText="1"/>
    </xf>
    <xf numFmtId="0" fontId="27" fillId="0" borderId="11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right" vertical="top" wrapText="1"/>
    </xf>
    <xf numFmtId="172" fontId="5" fillId="0" borderId="16" xfId="0" applyNumberFormat="1" applyFont="1" applyBorder="1" applyAlignment="1">
      <alignment vertical="top" wrapText="1"/>
    </xf>
    <xf numFmtId="172" fontId="5" fillId="0" borderId="13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72" fontId="5" fillId="0" borderId="17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vertical="top" wrapText="1"/>
    </xf>
    <xf numFmtId="0" fontId="27" fillId="0" borderId="19" xfId="0" applyFont="1" applyBorder="1" applyAlignment="1">
      <alignment/>
    </xf>
    <xf numFmtId="172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172" fontId="5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right" vertical="top" wrapText="1"/>
    </xf>
    <xf numFmtId="172" fontId="4" fillId="0" borderId="16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172" fontId="5" fillId="0" borderId="15" xfId="0" applyNumberFormat="1" applyFont="1" applyBorder="1" applyAlignment="1">
      <alignment horizontal="right" vertical="top" wrapText="1"/>
    </xf>
    <xf numFmtId="172" fontId="5" fillId="0" borderId="16" xfId="0" applyNumberFormat="1" applyFont="1" applyBorder="1" applyAlignment="1">
      <alignment horizontal="right" vertical="top" wrapText="1"/>
    </xf>
    <xf numFmtId="172" fontId="5" fillId="0" borderId="17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13" xfId="0" applyNumberFormat="1" applyFont="1" applyBorder="1" applyAlignment="1">
      <alignment horizontal="right" vertical="top" wrapText="1"/>
    </xf>
    <xf numFmtId="172" fontId="5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view="pageBreakPreview" zoomScale="130" zoomScaleSheetLayoutView="130" zoomScalePageLayoutView="0" workbookViewId="0" topLeftCell="A159">
      <selection activeCell="A21" sqref="A21:I21"/>
    </sheetView>
  </sheetViews>
  <sheetFormatPr defaultColWidth="9.140625" defaultRowHeight="15"/>
  <cols>
    <col min="1" max="1" width="5.00390625" style="2" customWidth="1"/>
    <col min="2" max="2" width="21.7109375" style="2" customWidth="1"/>
    <col min="3" max="3" width="16.57421875" style="2" customWidth="1"/>
    <col min="4" max="4" width="8.28125" style="2" customWidth="1"/>
    <col min="5" max="5" width="8.7109375" style="2" customWidth="1"/>
    <col min="6" max="7" width="9.8515625" style="2" customWidth="1"/>
    <col min="8" max="8" width="8.28125" style="2" customWidth="1"/>
    <col min="9" max="9" width="10.00390625" style="2" customWidth="1"/>
    <col min="10" max="10" width="7.57421875" style="2" customWidth="1"/>
    <col min="11" max="11" width="14.00390625" style="7" customWidth="1"/>
    <col min="12" max="16384" width="9.140625" style="2" customWidth="1"/>
  </cols>
  <sheetData>
    <row r="1" spans="1:11" ht="15.75">
      <c r="A1" s="139" t="s">
        <v>163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>
      <c r="A2" s="14"/>
      <c r="B2" s="3"/>
      <c r="C2" s="3"/>
      <c r="D2" s="3"/>
      <c r="E2" s="3"/>
      <c r="F2" s="3"/>
      <c r="G2" s="3"/>
      <c r="H2" s="3"/>
      <c r="I2" s="3"/>
      <c r="J2" s="3"/>
      <c r="K2" s="3" t="s">
        <v>164</v>
      </c>
    </row>
    <row r="3" spans="1:11" ht="15.75">
      <c r="A3" s="14"/>
      <c r="B3" s="3"/>
      <c r="C3" s="3"/>
      <c r="D3" s="3"/>
      <c r="E3" s="3"/>
      <c r="F3" s="3"/>
      <c r="G3" s="3"/>
      <c r="H3" s="3"/>
      <c r="I3" s="3"/>
      <c r="J3" s="3"/>
      <c r="K3" s="3" t="s">
        <v>165</v>
      </c>
    </row>
    <row r="4" spans="1:11" ht="15.75">
      <c r="A4" s="14"/>
      <c r="B4" s="3"/>
      <c r="C4" s="3"/>
      <c r="D4" s="3"/>
      <c r="E4" s="3"/>
      <c r="F4" s="3"/>
      <c r="G4" s="3"/>
      <c r="H4" s="3"/>
      <c r="I4" s="3"/>
      <c r="J4" s="3"/>
      <c r="K4" s="3" t="s">
        <v>166</v>
      </c>
    </row>
    <row r="5" spans="1:11" ht="15.75">
      <c r="A5" s="14"/>
      <c r="B5" s="3"/>
      <c r="C5" s="3"/>
      <c r="D5" s="3"/>
      <c r="E5" s="3"/>
      <c r="F5" s="3"/>
      <c r="G5" s="3"/>
      <c r="H5" s="3"/>
      <c r="I5" s="3"/>
      <c r="J5" s="3"/>
      <c r="K5" s="3" t="s">
        <v>167</v>
      </c>
    </row>
    <row r="6" spans="1:11" ht="15.75">
      <c r="A6" s="14"/>
      <c r="B6" s="3"/>
      <c r="C6" s="3"/>
      <c r="D6" s="3"/>
      <c r="E6" s="3"/>
      <c r="F6" s="3"/>
      <c r="G6" s="3"/>
      <c r="H6" s="3"/>
      <c r="I6" s="3"/>
      <c r="J6" s="3"/>
      <c r="K6" s="3" t="s">
        <v>168</v>
      </c>
    </row>
    <row r="7" ht="15.75">
      <c r="A7" s="3"/>
    </row>
    <row r="8" spans="1:11" ht="15.75">
      <c r="A8" s="179" t="s">
        <v>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44.25" customHeight="1">
      <c r="A9" s="183" t="s">
        <v>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ht="15" customHeight="1">
      <c r="A10" s="4"/>
    </row>
    <row r="11" spans="1:11" s="1" customFormat="1" ht="31.5" customHeight="1">
      <c r="A11" s="145" t="s">
        <v>2</v>
      </c>
      <c r="B11" s="145" t="s">
        <v>3</v>
      </c>
      <c r="C11" s="116" t="s">
        <v>4</v>
      </c>
      <c r="D11" s="145" t="s">
        <v>5</v>
      </c>
      <c r="E11" s="145" t="s">
        <v>6</v>
      </c>
      <c r="F11" s="180" t="s">
        <v>7</v>
      </c>
      <c r="G11" s="181"/>
      <c r="H11" s="181"/>
      <c r="I11" s="181"/>
      <c r="J11" s="182"/>
      <c r="K11" s="116" t="s">
        <v>143</v>
      </c>
    </row>
    <row r="12" spans="1:11" s="1" customFormat="1" ht="27" customHeight="1">
      <c r="A12" s="145"/>
      <c r="B12" s="145"/>
      <c r="C12" s="118"/>
      <c r="D12" s="145"/>
      <c r="E12" s="145"/>
      <c r="F12" s="15" t="s">
        <v>8</v>
      </c>
      <c r="G12" s="15" t="s">
        <v>134</v>
      </c>
      <c r="H12" s="15" t="s">
        <v>9</v>
      </c>
      <c r="I12" s="15" t="s">
        <v>10</v>
      </c>
      <c r="J12" s="15" t="s">
        <v>157</v>
      </c>
      <c r="K12" s="118"/>
    </row>
    <row r="13" spans="1:11" s="1" customFormat="1" ht="12" customHeight="1">
      <c r="A13" s="156"/>
      <c r="B13" s="152" t="s">
        <v>11</v>
      </c>
      <c r="C13" s="152" t="s">
        <v>12</v>
      </c>
      <c r="D13" s="155" t="s">
        <v>169</v>
      </c>
      <c r="E13" s="18">
        <v>2017</v>
      </c>
      <c r="F13" s="19">
        <f aca="true" t="shared" si="0" ref="F13:F18">SUM(H13:I13)</f>
        <v>99793.59999999999</v>
      </c>
      <c r="G13" s="19"/>
      <c r="H13" s="19">
        <f>SUM(H160+H185)</f>
        <v>8876.5</v>
      </c>
      <c r="I13" s="19">
        <f>SUM(I160+I185)</f>
        <v>90917.09999999999</v>
      </c>
      <c r="J13" s="19"/>
      <c r="K13" s="20"/>
    </row>
    <row r="14" spans="1:11" s="1" customFormat="1" ht="12" customHeight="1">
      <c r="A14" s="156"/>
      <c r="B14" s="152"/>
      <c r="C14" s="152"/>
      <c r="D14" s="155"/>
      <c r="E14" s="18">
        <v>2018</v>
      </c>
      <c r="F14" s="21">
        <f t="shared" si="0"/>
        <v>39549.899999999994</v>
      </c>
      <c r="G14" s="21"/>
      <c r="H14" s="21">
        <f>SUM(H23)</f>
        <v>9769</v>
      </c>
      <c r="I14" s="21">
        <f>SUM(I161)</f>
        <v>29780.899999999998</v>
      </c>
      <c r="J14" s="21"/>
      <c r="K14" s="22"/>
    </row>
    <row r="15" spans="1:11" s="1" customFormat="1" ht="12" customHeight="1">
      <c r="A15" s="156"/>
      <c r="B15" s="152"/>
      <c r="C15" s="152"/>
      <c r="D15" s="155"/>
      <c r="E15" s="18">
        <v>2019</v>
      </c>
      <c r="F15" s="21">
        <f t="shared" si="0"/>
        <v>5970.000000000001</v>
      </c>
      <c r="G15" s="21"/>
      <c r="H15" s="21"/>
      <c r="I15" s="21">
        <f>SUM(I162+I170)</f>
        <v>5970.000000000001</v>
      </c>
      <c r="J15" s="21"/>
      <c r="K15" s="22"/>
    </row>
    <row r="16" spans="1:11" s="1" customFormat="1" ht="12" customHeight="1">
      <c r="A16" s="156"/>
      <c r="B16" s="152"/>
      <c r="C16" s="152"/>
      <c r="D16" s="155"/>
      <c r="E16" s="18">
        <v>2020</v>
      </c>
      <c r="F16" s="21">
        <f t="shared" si="0"/>
        <v>631.9000000000001</v>
      </c>
      <c r="G16" s="21"/>
      <c r="H16" s="21">
        <f>H25</f>
        <v>200</v>
      </c>
      <c r="I16" s="21">
        <f>SUM(I163)</f>
        <v>431.9000000000001</v>
      </c>
      <c r="J16" s="21"/>
      <c r="K16" s="22"/>
    </row>
    <row r="17" spans="1:11" s="1" customFormat="1" ht="12" customHeight="1">
      <c r="A17" s="157"/>
      <c r="B17" s="154"/>
      <c r="C17" s="154"/>
      <c r="D17" s="146"/>
      <c r="E17" s="18">
        <v>2021</v>
      </c>
      <c r="F17" s="21">
        <f t="shared" si="0"/>
        <v>750</v>
      </c>
      <c r="G17" s="21"/>
      <c r="H17" s="21"/>
      <c r="I17" s="21">
        <f>SUM(I164)</f>
        <v>750</v>
      </c>
      <c r="J17" s="21"/>
      <c r="K17" s="22"/>
    </row>
    <row r="18" spans="1:11" s="1" customFormat="1" ht="12" customHeight="1">
      <c r="A18" s="157"/>
      <c r="B18" s="154"/>
      <c r="C18" s="154"/>
      <c r="D18" s="146"/>
      <c r="E18" s="18">
        <v>2022</v>
      </c>
      <c r="F18" s="21">
        <f t="shared" si="0"/>
        <v>1791.2</v>
      </c>
      <c r="G18" s="21"/>
      <c r="H18" s="21"/>
      <c r="I18" s="21">
        <f>SUM(I165)</f>
        <v>1791.2</v>
      </c>
      <c r="J18" s="21"/>
      <c r="K18" s="22"/>
    </row>
    <row r="19" spans="1:11" s="1" customFormat="1" ht="12" customHeight="1">
      <c r="A19" s="157"/>
      <c r="B19" s="154"/>
      <c r="C19" s="154"/>
      <c r="D19" s="146"/>
      <c r="E19" s="18">
        <v>2023</v>
      </c>
      <c r="F19" s="21">
        <f>F166</f>
        <v>150</v>
      </c>
      <c r="G19" s="21"/>
      <c r="H19" s="21"/>
      <c r="I19" s="21">
        <f>SUM(I166)</f>
        <v>150</v>
      </c>
      <c r="J19" s="21"/>
      <c r="K19" s="22"/>
    </row>
    <row r="20" spans="1:11" s="1" customFormat="1" ht="12" customHeight="1">
      <c r="A20" s="157"/>
      <c r="B20" s="154"/>
      <c r="C20" s="154"/>
      <c r="D20" s="146"/>
      <c r="E20" s="18" t="s">
        <v>169</v>
      </c>
      <c r="F20" s="25">
        <f>SUM(H20:I20)</f>
        <v>148636.59999999998</v>
      </c>
      <c r="G20" s="25"/>
      <c r="H20" s="25">
        <f>SUM(H13:H18)</f>
        <v>18845.5</v>
      </c>
      <c r="I20" s="25">
        <f>SUM(I13:I19)</f>
        <v>129791.09999999998</v>
      </c>
      <c r="J20" s="25"/>
      <c r="K20" s="26"/>
    </row>
    <row r="21" spans="1:11" s="1" customFormat="1" ht="19.5" customHeight="1">
      <c r="A21" s="125" t="s">
        <v>14</v>
      </c>
      <c r="B21" s="126"/>
      <c r="C21" s="126"/>
      <c r="D21" s="126"/>
      <c r="E21" s="126"/>
      <c r="F21" s="126"/>
      <c r="G21" s="126"/>
      <c r="H21" s="126"/>
      <c r="I21" s="127"/>
      <c r="J21" s="27"/>
      <c r="K21" s="28"/>
    </row>
    <row r="22" spans="1:11" s="1" customFormat="1" ht="12" customHeight="1">
      <c r="A22" s="130" t="s">
        <v>40</v>
      </c>
      <c r="B22" s="131"/>
      <c r="C22" s="131"/>
      <c r="D22" s="131"/>
      <c r="E22" s="8">
        <v>2017</v>
      </c>
      <c r="F22" s="29">
        <f aca="true" t="shared" si="1" ref="F22:F40">SUM(H22:I22)</f>
        <v>83881.49999999999</v>
      </c>
      <c r="G22" s="29"/>
      <c r="H22" s="30">
        <f>SUM(H29+H120+H138)</f>
        <v>1339</v>
      </c>
      <c r="I22" s="30">
        <f>SUM(I29+I120+I138)</f>
        <v>82542.49999999999</v>
      </c>
      <c r="J22" s="30"/>
      <c r="K22" s="20"/>
    </row>
    <row r="23" spans="1:11" s="1" customFormat="1" ht="12" customHeight="1">
      <c r="A23" s="133"/>
      <c r="B23" s="134"/>
      <c r="C23" s="134"/>
      <c r="D23" s="134"/>
      <c r="E23" s="31">
        <v>2018</v>
      </c>
      <c r="F23" s="32">
        <f t="shared" si="1"/>
        <v>39549.899999999994</v>
      </c>
      <c r="G23" s="32"/>
      <c r="H23" s="33">
        <f>SUM(H30+H101+H139)</f>
        <v>9769</v>
      </c>
      <c r="I23" s="33">
        <f>SUM(I30+I101+I116+I139)</f>
        <v>29780.899999999998</v>
      </c>
      <c r="J23" s="33"/>
      <c r="K23" s="22"/>
    </row>
    <row r="24" spans="1:11" s="1" customFormat="1" ht="12" customHeight="1">
      <c r="A24" s="133"/>
      <c r="B24" s="134"/>
      <c r="C24" s="134"/>
      <c r="D24" s="134"/>
      <c r="E24" s="31">
        <v>2019</v>
      </c>
      <c r="F24" s="32">
        <f t="shared" si="1"/>
        <v>5784.700000000001</v>
      </c>
      <c r="G24" s="32"/>
      <c r="H24" s="33"/>
      <c r="I24" s="33">
        <f>SUM(I31)</f>
        <v>5784.700000000001</v>
      </c>
      <c r="J24" s="33"/>
      <c r="K24" s="22"/>
    </row>
    <row r="25" spans="1:11" s="1" customFormat="1" ht="12" customHeight="1">
      <c r="A25" s="133"/>
      <c r="B25" s="134"/>
      <c r="C25" s="134"/>
      <c r="D25" s="134"/>
      <c r="E25" s="31">
        <v>2020</v>
      </c>
      <c r="F25" s="21">
        <f t="shared" si="1"/>
        <v>631.9000000000001</v>
      </c>
      <c r="G25" s="21"/>
      <c r="H25" s="21">
        <f>H121</f>
        <v>200</v>
      </c>
      <c r="I25" s="21">
        <f>SUM(I32+I102+I121+I93+I97)</f>
        <v>431.9000000000001</v>
      </c>
      <c r="J25" s="21"/>
      <c r="K25" s="22"/>
    </row>
    <row r="26" spans="1:11" s="1" customFormat="1" ht="12" customHeight="1">
      <c r="A26" s="133"/>
      <c r="B26" s="134"/>
      <c r="C26" s="134"/>
      <c r="D26" s="134"/>
      <c r="E26" s="31">
        <v>2021</v>
      </c>
      <c r="F26" s="21">
        <f t="shared" si="1"/>
        <v>750</v>
      </c>
      <c r="G26" s="21"/>
      <c r="H26" s="21"/>
      <c r="I26" s="21">
        <f>SUM(I33+I122+I140+I94)</f>
        <v>750</v>
      </c>
      <c r="J26" s="21"/>
      <c r="K26" s="22"/>
    </row>
    <row r="27" spans="1:11" s="1" customFormat="1" ht="12" customHeight="1">
      <c r="A27" s="133"/>
      <c r="B27" s="134"/>
      <c r="C27" s="134"/>
      <c r="D27" s="134"/>
      <c r="E27" s="31">
        <v>2022</v>
      </c>
      <c r="F27" s="21">
        <f>H27+I27</f>
        <v>1791.2</v>
      </c>
      <c r="G27" s="21"/>
      <c r="H27" s="21"/>
      <c r="I27" s="21">
        <f>I34+I123+I141</f>
        <v>1791.2</v>
      </c>
      <c r="J27" s="21"/>
      <c r="K27" s="22"/>
    </row>
    <row r="28" spans="1:11" s="1" customFormat="1" ht="12" customHeight="1">
      <c r="A28" s="136"/>
      <c r="B28" s="137"/>
      <c r="C28" s="137"/>
      <c r="D28" s="137"/>
      <c r="E28" s="9">
        <v>2023</v>
      </c>
      <c r="F28" s="25">
        <f>F35</f>
        <v>150</v>
      </c>
      <c r="G28" s="25"/>
      <c r="H28" s="25"/>
      <c r="I28" s="25">
        <f>I35</f>
        <v>150</v>
      </c>
      <c r="J28" s="25"/>
      <c r="K28" s="26"/>
    </row>
    <row r="29" spans="1:11" s="1" customFormat="1" ht="12" customHeight="1">
      <c r="A29" s="130" t="s">
        <v>102</v>
      </c>
      <c r="B29" s="131"/>
      <c r="C29" s="131"/>
      <c r="D29" s="132"/>
      <c r="E29" s="8">
        <v>2017</v>
      </c>
      <c r="F29" s="29">
        <f t="shared" si="1"/>
        <v>82239.2</v>
      </c>
      <c r="G29" s="29"/>
      <c r="H29" s="30"/>
      <c r="I29" s="30">
        <f>SUM(I36+I37+I38+I39+I56+I60+I61+I62+I63+I72+I76+I88+I89+I90)</f>
        <v>82239.2</v>
      </c>
      <c r="J29" s="30"/>
      <c r="K29" s="20"/>
    </row>
    <row r="30" spans="1:11" s="1" customFormat="1" ht="12" customHeight="1">
      <c r="A30" s="133"/>
      <c r="B30" s="134"/>
      <c r="C30" s="134"/>
      <c r="D30" s="135"/>
      <c r="E30" s="31">
        <v>2018</v>
      </c>
      <c r="F30" s="32">
        <f t="shared" si="1"/>
        <v>9911.599999999999</v>
      </c>
      <c r="G30" s="32"/>
      <c r="H30" s="33"/>
      <c r="I30" s="33">
        <f>I40+I41+I42+I43+I44+I48+I64+I66+I67+I73+I77+I80+I91</f>
        <v>9911.599999999999</v>
      </c>
      <c r="J30" s="33"/>
      <c r="K30" s="22"/>
    </row>
    <row r="31" spans="1:11" s="1" customFormat="1" ht="12" customHeight="1">
      <c r="A31" s="133"/>
      <c r="B31" s="134"/>
      <c r="C31" s="134"/>
      <c r="D31" s="135"/>
      <c r="E31" s="31">
        <v>2019</v>
      </c>
      <c r="F31" s="32">
        <f t="shared" si="1"/>
        <v>5784.700000000001</v>
      </c>
      <c r="G31" s="32"/>
      <c r="H31" s="33"/>
      <c r="I31" s="33">
        <f>SUM(I45+I46+I47+I68+I69+I49+I71+I74+I78+I81+I84+I54+I58+I57)</f>
        <v>5784.700000000001</v>
      </c>
      <c r="J31" s="33"/>
      <c r="K31" s="22"/>
    </row>
    <row r="32" spans="1:11" s="1" customFormat="1" ht="12" customHeight="1">
      <c r="A32" s="133"/>
      <c r="B32" s="134"/>
      <c r="C32" s="134"/>
      <c r="D32" s="135"/>
      <c r="E32" s="31">
        <v>2020</v>
      </c>
      <c r="F32" s="32">
        <f t="shared" si="1"/>
        <v>331.1000000000001</v>
      </c>
      <c r="G32" s="32"/>
      <c r="H32" s="33"/>
      <c r="I32" s="33">
        <f>SUM(I50+I55+I59+I70+I75+I79+I82+I92)</f>
        <v>331.1000000000001</v>
      </c>
      <c r="J32" s="33"/>
      <c r="K32" s="22"/>
    </row>
    <row r="33" spans="1:11" s="1" customFormat="1" ht="12" customHeight="1">
      <c r="A33" s="133"/>
      <c r="B33" s="134"/>
      <c r="C33" s="134"/>
      <c r="D33" s="135"/>
      <c r="E33" s="31">
        <v>2021</v>
      </c>
      <c r="F33" s="32">
        <f t="shared" si="1"/>
        <v>150</v>
      </c>
      <c r="G33" s="32"/>
      <c r="H33" s="33"/>
      <c r="I33" s="33">
        <f>SUM(I51)</f>
        <v>150</v>
      </c>
      <c r="J33" s="33"/>
      <c r="K33" s="22"/>
    </row>
    <row r="34" spans="1:11" s="1" customFormat="1" ht="12" customHeight="1">
      <c r="A34" s="133"/>
      <c r="B34" s="134"/>
      <c r="C34" s="134"/>
      <c r="D34" s="135"/>
      <c r="E34" s="31">
        <v>2022</v>
      </c>
      <c r="F34" s="32">
        <f>I34</f>
        <v>150</v>
      </c>
      <c r="G34" s="32"/>
      <c r="H34" s="33"/>
      <c r="I34" s="33">
        <f>SUM(I52)</f>
        <v>150</v>
      </c>
      <c r="J34" s="33"/>
      <c r="K34" s="22"/>
    </row>
    <row r="35" spans="1:11" s="1" customFormat="1" ht="12" customHeight="1">
      <c r="A35" s="136"/>
      <c r="B35" s="137"/>
      <c r="C35" s="137"/>
      <c r="D35" s="138"/>
      <c r="E35" s="9">
        <v>2023</v>
      </c>
      <c r="F35" s="34">
        <f>F53</f>
        <v>150</v>
      </c>
      <c r="G35" s="34"/>
      <c r="H35" s="35"/>
      <c r="I35" s="33">
        <f>SUM(I53)</f>
        <v>150</v>
      </c>
      <c r="J35" s="35"/>
      <c r="K35" s="26"/>
    </row>
    <row r="36" spans="1:11" s="1" customFormat="1" ht="33.75" customHeight="1">
      <c r="A36" s="36" t="s">
        <v>37</v>
      </c>
      <c r="B36" s="16" t="s">
        <v>68</v>
      </c>
      <c r="C36" s="16" t="s">
        <v>12</v>
      </c>
      <c r="D36" s="17">
        <v>2017</v>
      </c>
      <c r="E36" s="24">
        <v>2017</v>
      </c>
      <c r="F36" s="37">
        <f t="shared" si="1"/>
        <v>1830.5</v>
      </c>
      <c r="G36" s="37"/>
      <c r="H36" s="37"/>
      <c r="I36" s="37">
        <v>1830.5</v>
      </c>
      <c r="J36" s="37"/>
      <c r="K36" s="116" t="s">
        <v>162</v>
      </c>
    </row>
    <row r="37" spans="1:11" s="1" customFormat="1" ht="34.5" customHeight="1">
      <c r="A37" s="36" t="s">
        <v>38</v>
      </c>
      <c r="B37" s="16" t="s">
        <v>15</v>
      </c>
      <c r="C37" s="16" t="s">
        <v>12</v>
      </c>
      <c r="D37" s="17">
        <v>2017</v>
      </c>
      <c r="E37" s="24">
        <v>2017</v>
      </c>
      <c r="F37" s="37">
        <f t="shared" si="1"/>
        <v>1139.4</v>
      </c>
      <c r="G37" s="37"/>
      <c r="H37" s="37"/>
      <c r="I37" s="37">
        <v>1139.4</v>
      </c>
      <c r="J37" s="37"/>
      <c r="K37" s="117"/>
    </row>
    <row r="38" spans="1:11" s="1" customFormat="1" ht="34.5" customHeight="1">
      <c r="A38" s="36" t="s">
        <v>42</v>
      </c>
      <c r="B38" s="16" t="s">
        <v>22</v>
      </c>
      <c r="C38" s="16" t="s">
        <v>12</v>
      </c>
      <c r="D38" s="17">
        <v>2017</v>
      </c>
      <c r="E38" s="17">
        <v>2017</v>
      </c>
      <c r="F38" s="38">
        <f t="shared" si="1"/>
        <v>99.2</v>
      </c>
      <c r="G38" s="38"/>
      <c r="H38" s="38"/>
      <c r="I38" s="38">
        <v>99.2</v>
      </c>
      <c r="J38" s="38"/>
      <c r="K38" s="117"/>
    </row>
    <row r="39" spans="1:11" s="1" customFormat="1" ht="11.25">
      <c r="A39" s="119" t="s">
        <v>43</v>
      </c>
      <c r="B39" s="143" t="s">
        <v>21</v>
      </c>
      <c r="C39" s="143" t="s">
        <v>12</v>
      </c>
      <c r="D39" s="113" t="s">
        <v>53</v>
      </c>
      <c r="E39" s="24">
        <v>2017</v>
      </c>
      <c r="F39" s="37">
        <f t="shared" si="1"/>
        <v>822.2</v>
      </c>
      <c r="G39" s="37"/>
      <c r="H39" s="37"/>
      <c r="I39" s="37">
        <v>822.2</v>
      </c>
      <c r="J39" s="37"/>
      <c r="K39" s="117"/>
    </row>
    <row r="40" spans="1:11" s="1" customFormat="1" ht="22.5" customHeight="1">
      <c r="A40" s="120"/>
      <c r="B40" s="144"/>
      <c r="C40" s="144"/>
      <c r="D40" s="115"/>
      <c r="E40" s="42">
        <v>2018</v>
      </c>
      <c r="F40" s="43">
        <f t="shared" si="1"/>
        <v>822.2</v>
      </c>
      <c r="G40" s="43"/>
      <c r="H40" s="43"/>
      <c r="I40" s="43">
        <v>822.2</v>
      </c>
      <c r="J40" s="43"/>
      <c r="K40" s="117"/>
    </row>
    <row r="41" spans="1:11" s="1" customFormat="1" ht="34.5" customHeight="1">
      <c r="A41" s="36" t="s">
        <v>46</v>
      </c>
      <c r="B41" s="16" t="s">
        <v>54</v>
      </c>
      <c r="C41" s="16" t="s">
        <v>12</v>
      </c>
      <c r="D41" s="17">
        <v>2018</v>
      </c>
      <c r="E41" s="17">
        <v>2018</v>
      </c>
      <c r="F41" s="37">
        <f>I41</f>
        <v>408.5</v>
      </c>
      <c r="G41" s="37"/>
      <c r="H41" s="37"/>
      <c r="I41" s="38">
        <v>408.5</v>
      </c>
      <c r="J41" s="38"/>
      <c r="K41" s="117"/>
    </row>
    <row r="42" spans="1:13" s="1" customFormat="1" ht="35.25" customHeight="1">
      <c r="A42" s="36" t="s">
        <v>59</v>
      </c>
      <c r="B42" s="16" t="s">
        <v>75</v>
      </c>
      <c r="C42" s="16" t="s">
        <v>12</v>
      </c>
      <c r="D42" s="17">
        <v>2018</v>
      </c>
      <c r="E42" s="17">
        <v>2018</v>
      </c>
      <c r="F42" s="37">
        <f>I42</f>
        <v>527.2</v>
      </c>
      <c r="G42" s="37"/>
      <c r="H42" s="37"/>
      <c r="I42" s="38">
        <f>668.4-141.2</f>
        <v>527.2</v>
      </c>
      <c r="J42" s="38"/>
      <c r="K42" s="117"/>
      <c r="M42" s="6"/>
    </row>
    <row r="43" spans="1:11" s="1" customFormat="1" ht="36" customHeight="1">
      <c r="A43" s="36" t="s">
        <v>60</v>
      </c>
      <c r="B43" s="16" t="s">
        <v>56</v>
      </c>
      <c r="C43" s="16" t="s">
        <v>12</v>
      </c>
      <c r="D43" s="17">
        <v>2018</v>
      </c>
      <c r="E43" s="17">
        <v>2018</v>
      </c>
      <c r="F43" s="37">
        <f>I43</f>
        <v>420.6</v>
      </c>
      <c r="G43" s="37"/>
      <c r="H43" s="37"/>
      <c r="I43" s="38">
        <f>707.2-286.6</f>
        <v>420.6</v>
      </c>
      <c r="J43" s="38"/>
      <c r="K43" s="117"/>
    </row>
    <row r="44" spans="1:11" s="1" customFormat="1" ht="45.75" customHeight="1">
      <c r="A44" s="36" t="s">
        <v>61</v>
      </c>
      <c r="B44" s="23" t="s">
        <v>77</v>
      </c>
      <c r="C44" s="23" t="s">
        <v>12</v>
      </c>
      <c r="D44" s="24">
        <v>2018</v>
      </c>
      <c r="E44" s="24">
        <v>2018</v>
      </c>
      <c r="F44" s="37">
        <f>SUM(H44:I44)</f>
        <v>960.1</v>
      </c>
      <c r="G44" s="37"/>
      <c r="H44" s="44"/>
      <c r="I44" s="38">
        <f>1013-52.9</f>
        <v>960.1</v>
      </c>
      <c r="J44" s="38"/>
      <c r="K44" s="117"/>
    </row>
    <row r="45" spans="1:11" s="1" customFormat="1" ht="33.75" customHeight="1">
      <c r="A45" s="36" t="s">
        <v>62</v>
      </c>
      <c r="B45" s="23" t="s">
        <v>86</v>
      </c>
      <c r="C45" s="23" t="s">
        <v>12</v>
      </c>
      <c r="D45" s="24">
        <v>2019</v>
      </c>
      <c r="E45" s="24">
        <v>2019</v>
      </c>
      <c r="F45" s="37">
        <f>SUM(H45:I45)</f>
        <v>1870.6</v>
      </c>
      <c r="G45" s="37"/>
      <c r="H45" s="44"/>
      <c r="I45" s="37">
        <f>1880-9.4</f>
        <v>1870.6</v>
      </c>
      <c r="J45" s="37"/>
      <c r="K45" s="117"/>
    </row>
    <row r="46" spans="1:11" s="1" customFormat="1" ht="34.5" customHeight="1">
      <c r="A46" s="36" t="s">
        <v>63</v>
      </c>
      <c r="B46" s="16" t="s">
        <v>85</v>
      </c>
      <c r="C46" s="16" t="s">
        <v>12</v>
      </c>
      <c r="D46" s="17">
        <v>2019</v>
      </c>
      <c r="E46" s="17">
        <v>2019</v>
      </c>
      <c r="F46" s="38">
        <f>I46</f>
        <v>1741.7</v>
      </c>
      <c r="G46" s="38"/>
      <c r="H46" s="45"/>
      <c r="I46" s="38">
        <f>1100+494.9+146.8</f>
        <v>1741.7</v>
      </c>
      <c r="J46" s="38"/>
      <c r="K46" s="117"/>
    </row>
    <row r="47" spans="1:11" s="1" customFormat="1" ht="33.75" customHeight="1">
      <c r="A47" s="36" t="s">
        <v>64</v>
      </c>
      <c r="B47" s="16" t="s">
        <v>112</v>
      </c>
      <c r="C47" s="16" t="s">
        <v>12</v>
      </c>
      <c r="D47" s="17">
        <v>2019</v>
      </c>
      <c r="E47" s="17">
        <v>2019</v>
      </c>
      <c r="F47" s="38">
        <f>I47</f>
        <v>1238.7</v>
      </c>
      <c r="G47" s="38"/>
      <c r="H47" s="45"/>
      <c r="I47" s="38">
        <v>1238.7</v>
      </c>
      <c r="J47" s="38"/>
      <c r="K47" s="117"/>
    </row>
    <row r="48" spans="1:11" s="1" customFormat="1" ht="11.25" customHeight="1">
      <c r="A48" s="153" t="s">
        <v>127</v>
      </c>
      <c r="B48" s="152" t="s">
        <v>23</v>
      </c>
      <c r="C48" s="152" t="s">
        <v>12</v>
      </c>
      <c r="D48" s="155" t="s">
        <v>174</v>
      </c>
      <c r="E48" s="24">
        <v>2018</v>
      </c>
      <c r="F48" s="37">
        <f aca="true" t="shared" si="2" ref="F48:F63">SUM(H48:I48)</f>
        <v>120</v>
      </c>
      <c r="G48" s="37"/>
      <c r="H48" s="37"/>
      <c r="I48" s="37">
        <v>120</v>
      </c>
      <c r="J48" s="37"/>
      <c r="K48" s="117"/>
    </row>
    <row r="49" spans="1:11" s="1" customFormat="1" ht="11.25" customHeight="1">
      <c r="A49" s="153"/>
      <c r="B49" s="152"/>
      <c r="C49" s="152"/>
      <c r="D49" s="155"/>
      <c r="E49" s="46">
        <v>2019</v>
      </c>
      <c r="F49" s="47">
        <f t="shared" si="2"/>
        <v>107.1</v>
      </c>
      <c r="G49" s="47"/>
      <c r="H49" s="47"/>
      <c r="I49" s="47">
        <v>107.1</v>
      </c>
      <c r="J49" s="47"/>
      <c r="K49" s="117"/>
    </row>
    <row r="50" spans="1:11" s="1" customFormat="1" ht="11.25" customHeight="1">
      <c r="A50" s="153"/>
      <c r="B50" s="152"/>
      <c r="C50" s="152"/>
      <c r="D50" s="155"/>
      <c r="E50" s="46">
        <v>2020</v>
      </c>
      <c r="F50" s="47">
        <f t="shared" si="2"/>
        <v>97</v>
      </c>
      <c r="G50" s="47"/>
      <c r="H50" s="47"/>
      <c r="I50" s="47">
        <f>150-53</f>
        <v>97</v>
      </c>
      <c r="J50" s="47"/>
      <c r="K50" s="117"/>
    </row>
    <row r="51" spans="1:11" s="1" customFormat="1" ht="11.25" customHeight="1">
      <c r="A51" s="153"/>
      <c r="B51" s="152"/>
      <c r="C51" s="152"/>
      <c r="D51" s="155"/>
      <c r="E51" s="46">
        <v>2021</v>
      </c>
      <c r="F51" s="47">
        <f t="shared" si="2"/>
        <v>150</v>
      </c>
      <c r="G51" s="47"/>
      <c r="H51" s="47"/>
      <c r="I51" s="47">
        <v>150</v>
      </c>
      <c r="J51" s="47"/>
      <c r="K51" s="117"/>
    </row>
    <row r="52" spans="1:11" s="1" customFormat="1" ht="11.25" customHeight="1">
      <c r="A52" s="153"/>
      <c r="B52" s="152"/>
      <c r="C52" s="152"/>
      <c r="D52" s="155"/>
      <c r="E52" s="46">
        <v>2022</v>
      </c>
      <c r="F52" s="47">
        <f>I52</f>
        <v>150</v>
      </c>
      <c r="G52" s="47"/>
      <c r="H52" s="47"/>
      <c r="I52" s="47">
        <v>150</v>
      </c>
      <c r="J52" s="47"/>
      <c r="K52" s="117"/>
    </row>
    <row r="53" spans="1:11" s="1" customFormat="1" ht="11.25" customHeight="1">
      <c r="A53" s="153"/>
      <c r="B53" s="152"/>
      <c r="C53" s="152"/>
      <c r="D53" s="155"/>
      <c r="E53" s="42">
        <v>2023</v>
      </c>
      <c r="F53" s="43">
        <f t="shared" si="2"/>
        <v>150</v>
      </c>
      <c r="G53" s="43"/>
      <c r="H53" s="43"/>
      <c r="I53" s="43">
        <v>150</v>
      </c>
      <c r="J53" s="43"/>
      <c r="K53" s="118"/>
    </row>
    <row r="54" spans="1:11" s="1" customFormat="1" ht="12" customHeight="1">
      <c r="A54" s="119" t="s">
        <v>65</v>
      </c>
      <c r="B54" s="143" t="s">
        <v>130</v>
      </c>
      <c r="C54" s="143" t="s">
        <v>12</v>
      </c>
      <c r="D54" s="146" t="s">
        <v>131</v>
      </c>
      <c r="E54" s="24">
        <v>2019</v>
      </c>
      <c r="F54" s="37">
        <f t="shared" si="2"/>
        <v>25.4</v>
      </c>
      <c r="G54" s="37"/>
      <c r="H54" s="37"/>
      <c r="I54" s="37">
        <v>25.4</v>
      </c>
      <c r="J54" s="37"/>
      <c r="K54" s="176" t="s">
        <v>140</v>
      </c>
    </row>
    <row r="55" spans="1:11" s="1" customFormat="1" ht="45.75" customHeight="1">
      <c r="A55" s="120"/>
      <c r="B55" s="144"/>
      <c r="C55" s="144"/>
      <c r="D55" s="147"/>
      <c r="E55" s="42">
        <v>2020</v>
      </c>
      <c r="F55" s="43">
        <f t="shared" si="2"/>
        <v>25.4</v>
      </c>
      <c r="G55" s="43"/>
      <c r="H55" s="43"/>
      <c r="I55" s="43">
        <v>25.4</v>
      </c>
      <c r="J55" s="43"/>
      <c r="K55" s="178"/>
    </row>
    <row r="56" spans="1:11" s="1" customFormat="1" ht="12" customHeight="1">
      <c r="A56" s="119" t="s">
        <v>66</v>
      </c>
      <c r="B56" s="143" t="s">
        <v>24</v>
      </c>
      <c r="C56" s="143" t="s">
        <v>12</v>
      </c>
      <c r="D56" s="146" t="s">
        <v>83</v>
      </c>
      <c r="E56" s="24">
        <v>2017</v>
      </c>
      <c r="F56" s="37">
        <f t="shared" si="2"/>
        <v>124</v>
      </c>
      <c r="G56" s="37"/>
      <c r="H56" s="37"/>
      <c r="I56" s="37">
        <v>124</v>
      </c>
      <c r="J56" s="37"/>
      <c r="K56" s="176" t="s">
        <v>141</v>
      </c>
    </row>
    <row r="57" spans="1:11" s="1" customFormat="1" ht="33.75" customHeight="1">
      <c r="A57" s="120"/>
      <c r="B57" s="144"/>
      <c r="C57" s="144"/>
      <c r="D57" s="147"/>
      <c r="E57" s="42">
        <v>2019</v>
      </c>
      <c r="F57" s="43">
        <f t="shared" si="2"/>
        <v>230</v>
      </c>
      <c r="G57" s="43"/>
      <c r="H57" s="43"/>
      <c r="I57" s="43">
        <v>230</v>
      </c>
      <c r="J57" s="43"/>
      <c r="K57" s="178"/>
    </row>
    <row r="58" spans="1:11" s="1" customFormat="1" ht="12" customHeight="1">
      <c r="A58" s="119" t="s">
        <v>94</v>
      </c>
      <c r="B58" s="143" t="s">
        <v>116</v>
      </c>
      <c r="C58" s="143" t="s">
        <v>12</v>
      </c>
      <c r="D58" s="146" t="s">
        <v>131</v>
      </c>
      <c r="E58" s="24">
        <v>2019</v>
      </c>
      <c r="F58" s="37">
        <f t="shared" si="2"/>
        <v>100.7</v>
      </c>
      <c r="G58" s="37"/>
      <c r="H58" s="37"/>
      <c r="I58" s="37">
        <v>100.7</v>
      </c>
      <c r="J58" s="37"/>
      <c r="K58" s="176" t="s">
        <v>139</v>
      </c>
    </row>
    <row r="59" spans="1:11" s="1" customFormat="1" ht="21.75" customHeight="1">
      <c r="A59" s="120"/>
      <c r="B59" s="144"/>
      <c r="C59" s="144"/>
      <c r="D59" s="147"/>
      <c r="E59" s="42">
        <v>2020</v>
      </c>
      <c r="F59" s="43">
        <f t="shared" si="2"/>
        <v>100.7</v>
      </c>
      <c r="G59" s="43"/>
      <c r="H59" s="43"/>
      <c r="I59" s="43">
        <v>100.7</v>
      </c>
      <c r="J59" s="43"/>
      <c r="K59" s="178"/>
    </row>
    <row r="60" spans="1:11" s="1" customFormat="1" ht="44.25" customHeight="1">
      <c r="A60" s="36" t="s">
        <v>71</v>
      </c>
      <c r="B60" s="16" t="s">
        <v>48</v>
      </c>
      <c r="C60" s="16" t="s">
        <v>12</v>
      </c>
      <c r="D60" s="17">
        <v>2017</v>
      </c>
      <c r="E60" s="17">
        <v>2017</v>
      </c>
      <c r="F60" s="38">
        <f t="shared" si="2"/>
        <v>73.9</v>
      </c>
      <c r="G60" s="38"/>
      <c r="H60" s="38"/>
      <c r="I60" s="38">
        <v>73.9</v>
      </c>
      <c r="J60" s="38"/>
      <c r="K60" s="176" t="s">
        <v>140</v>
      </c>
    </row>
    <row r="61" spans="1:11" s="1" customFormat="1" ht="33" customHeight="1">
      <c r="A61" s="36" t="s">
        <v>72</v>
      </c>
      <c r="B61" s="16" t="s">
        <v>49</v>
      </c>
      <c r="C61" s="16" t="s">
        <v>12</v>
      </c>
      <c r="D61" s="17">
        <v>2017</v>
      </c>
      <c r="E61" s="17">
        <v>2017</v>
      </c>
      <c r="F61" s="38">
        <f t="shared" si="2"/>
        <v>100</v>
      </c>
      <c r="G61" s="38"/>
      <c r="H61" s="38"/>
      <c r="I61" s="38">
        <v>100</v>
      </c>
      <c r="J61" s="38"/>
      <c r="K61" s="177"/>
    </row>
    <row r="62" spans="1:11" s="1" customFormat="1" ht="45.75" customHeight="1">
      <c r="A62" s="36" t="s">
        <v>73</v>
      </c>
      <c r="B62" s="16" t="s">
        <v>50</v>
      </c>
      <c r="C62" s="16" t="s">
        <v>12</v>
      </c>
      <c r="D62" s="17">
        <v>2017</v>
      </c>
      <c r="E62" s="17">
        <v>2017</v>
      </c>
      <c r="F62" s="38">
        <f t="shared" si="2"/>
        <v>90.6</v>
      </c>
      <c r="G62" s="38"/>
      <c r="H62" s="38"/>
      <c r="I62" s="38">
        <v>90.6</v>
      </c>
      <c r="J62" s="38"/>
      <c r="K62" s="177"/>
    </row>
    <row r="63" spans="1:11" s="1" customFormat="1" ht="45" customHeight="1">
      <c r="A63" s="36" t="s">
        <v>74</v>
      </c>
      <c r="B63" s="16" t="s">
        <v>52</v>
      </c>
      <c r="C63" s="16" t="s">
        <v>12</v>
      </c>
      <c r="D63" s="17">
        <v>2017</v>
      </c>
      <c r="E63" s="17">
        <v>2017</v>
      </c>
      <c r="F63" s="38">
        <f t="shared" si="2"/>
        <v>85.5</v>
      </c>
      <c r="G63" s="38"/>
      <c r="H63" s="38"/>
      <c r="I63" s="38">
        <v>85.5</v>
      </c>
      <c r="J63" s="38"/>
      <c r="K63" s="177"/>
    </row>
    <row r="64" spans="1:11" s="1" customFormat="1" ht="11.25">
      <c r="A64" s="119" t="s">
        <v>87</v>
      </c>
      <c r="B64" s="152" t="s">
        <v>91</v>
      </c>
      <c r="C64" s="152" t="s">
        <v>12</v>
      </c>
      <c r="D64" s="155">
        <v>2018</v>
      </c>
      <c r="E64" s="24">
        <v>2018</v>
      </c>
      <c r="F64" s="37">
        <f>I64</f>
        <v>620</v>
      </c>
      <c r="G64" s="37"/>
      <c r="H64" s="37"/>
      <c r="I64" s="37">
        <v>620</v>
      </c>
      <c r="J64" s="37"/>
      <c r="K64" s="177"/>
    </row>
    <row r="65" spans="1:11" s="1" customFormat="1" ht="22.5" customHeight="1">
      <c r="A65" s="120"/>
      <c r="B65" s="152"/>
      <c r="C65" s="152"/>
      <c r="D65" s="155"/>
      <c r="E65" s="42"/>
      <c r="F65" s="48"/>
      <c r="G65" s="48"/>
      <c r="H65" s="48"/>
      <c r="I65" s="48"/>
      <c r="J65" s="48"/>
      <c r="K65" s="178"/>
    </row>
    <row r="66" spans="1:11" s="1" customFormat="1" ht="105" customHeight="1">
      <c r="A66" s="36" t="s">
        <v>88</v>
      </c>
      <c r="B66" s="16" t="s">
        <v>57</v>
      </c>
      <c r="C66" s="16" t="s">
        <v>12</v>
      </c>
      <c r="D66" s="17">
        <v>2018</v>
      </c>
      <c r="E66" s="17">
        <v>2018</v>
      </c>
      <c r="F66" s="38">
        <f aca="true" t="shared" si="3" ref="F66:F71">I66</f>
        <v>192.1</v>
      </c>
      <c r="G66" s="38"/>
      <c r="H66" s="38"/>
      <c r="I66" s="38">
        <f>225-32.9</f>
        <v>192.1</v>
      </c>
      <c r="J66" s="38"/>
      <c r="K66" s="16" t="s">
        <v>139</v>
      </c>
    </row>
    <row r="67" spans="1:11" s="1" customFormat="1" ht="45.75" customHeight="1">
      <c r="A67" s="36" t="s">
        <v>89</v>
      </c>
      <c r="B67" s="16" t="s">
        <v>78</v>
      </c>
      <c r="C67" s="16" t="s">
        <v>12</v>
      </c>
      <c r="D67" s="17">
        <v>2018</v>
      </c>
      <c r="E67" s="17">
        <v>2018</v>
      </c>
      <c r="F67" s="38">
        <f t="shared" si="3"/>
        <v>85</v>
      </c>
      <c r="G67" s="38"/>
      <c r="H67" s="38"/>
      <c r="I67" s="38">
        <v>85</v>
      </c>
      <c r="J67" s="38"/>
      <c r="K67" s="176" t="s">
        <v>140</v>
      </c>
    </row>
    <row r="68" spans="1:11" s="13" customFormat="1" ht="45" customHeight="1">
      <c r="A68" s="49" t="s">
        <v>90</v>
      </c>
      <c r="B68" s="50" t="s">
        <v>113</v>
      </c>
      <c r="C68" s="50" t="s">
        <v>12</v>
      </c>
      <c r="D68" s="51">
        <v>2019</v>
      </c>
      <c r="E68" s="51">
        <v>2019</v>
      </c>
      <c r="F68" s="52">
        <f t="shared" si="3"/>
        <v>170</v>
      </c>
      <c r="G68" s="52"/>
      <c r="H68" s="53"/>
      <c r="I68" s="52">
        <v>170</v>
      </c>
      <c r="J68" s="52"/>
      <c r="K68" s="178"/>
    </row>
    <row r="69" spans="1:11" s="12" customFormat="1" ht="69" customHeight="1">
      <c r="A69" s="54" t="s">
        <v>92</v>
      </c>
      <c r="B69" s="55" t="s">
        <v>132</v>
      </c>
      <c r="C69" s="23" t="s">
        <v>12</v>
      </c>
      <c r="D69" s="56">
        <v>2019</v>
      </c>
      <c r="E69" s="56">
        <v>2019</v>
      </c>
      <c r="F69" s="57">
        <f>I69</f>
        <v>81</v>
      </c>
      <c r="G69" s="57"/>
      <c r="H69" s="58"/>
      <c r="I69" s="59">
        <v>81</v>
      </c>
      <c r="J69" s="59"/>
      <c r="K69" s="116" t="s">
        <v>162</v>
      </c>
    </row>
    <row r="70" spans="1:11" s="1" customFormat="1" ht="75" customHeight="1" hidden="1">
      <c r="A70" s="39" t="s">
        <v>103</v>
      </c>
      <c r="B70" s="23" t="s">
        <v>125</v>
      </c>
      <c r="C70" s="23" t="s">
        <v>12</v>
      </c>
      <c r="D70" s="24">
        <v>2020</v>
      </c>
      <c r="E70" s="24">
        <v>2020</v>
      </c>
      <c r="F70" s="57">
        <f>I70</f>
        <v>0</v>
      </c>
      <c r="G70" s="57"/>
      <c r="H70" s="60"/>
      <c r="I70" s="57">
        <f>200+280.2-480.2</f>
        <v>0</v>
      </c>
      <c r="J70" s="57"/>
      <c r="K70" s="117"/>
    </row>
    <row r="71" spans="1:13" s="1" customFormat="1" ht="45.75" customHeight="1">
      <c r="A71" s="36" t="s">
        <v>103</v>
      </c>
      <c r="B71" s="16" t="s">
        <v>95</v>
      </c>
      <c r="C71" s="16" t="s">
        <v>12</v>
      </c>
      <c r="D71" s="17">
        <v>2019</v>
      </c>
      <c r="E71" s="17">
        <v>2019</v>
      </c>
      <c r="F71" s="38">
        <f t="shared" si="3"/>
        <v>94</v>
      </c>
      <c r="G71" s="38"/>
      <c r="H71" s="38"/>
      <c r="I71" s="38">
        <v>94</v>
      </c>
      <c r="J71" s="38"/>
      <c r="K71" s="117"/>
      <c r="M71" s="1" t="s">
        <v>115</v>
      </c>
    </row>
    <row r="72" spans="1:11" s="1" customFormat="1" ht="11.25" customHeight="1">
      <c r="A72" s="119" t="s">
        <v>128</v>
      </c>
      <c r="B72" s="152" t="s">
        <v>58</v>
      </c>
      <c r="C72" s="152" t="s">
        <v>12</v>
      </c>
      <c r="D72" s="155" t="s">
        <v>17</v>
      </c>
      <c r="E72" s="24">
        <v>2017</v>
      </c>
      <c r="F72" s="37">
        <f>SUM(H72:I72)</f>
        <v>72.8</v>
      </c>
      <c r="G72" s="37"/>
      <c r="H72" s="37"/>
      <c r="I72" s="37">
        <v>72.8</v>
      </c>
      <c r="J72" s="37"/>
      <c r="K72" s="117"/>
    </row>
    <row r="73" spans="1:11" s="1" customFormat="1" ht="11.25">
      <c r="A73" s="124"/>
      <c r="B73" s="152"/>
      <c r="C73" s="152"/>
      <c r="D73" s="155"/>
      <c r="E73" s="46">
        <v>2018</v>
      </c>
      <c r="F73" s="47">
        <f>SUM(H73:I73)</f>
        <v>84.9</v>
      </c>
      <c r="G73" s="47"/>
      <c r="H73" s="47"/>
      <c r="I73" s="47">
        <f>95.9-11</f>
        <v>84.9</v>
      </c>
      <c r="J73" s="47"/>
      <c r="K73" s="117"/>
    </row>
    <row r="74" spans="1:11" s="1" customFormat="1" ht="11.25">
      <c r="A74" s="124"/>
      <c r="B74" s="152"/>
      <c r="C74" s="152"/>
      <c r="D74" s="155"/>
      <c r="E74" s="46">
        <v>2019</v>
      </c>
      <c r="F74" s="47">
        <f>SUM(H74:I74)</f>
        <v>31.799999999999997</v>
      </c>
      <c r="G74" s="47"/>
      <c r="H74" s="47"/>
      <c r="I74" s="47">
        <f>70-38.2</f>
        <v>31.799999999999997</v>
      </c>
      <c r="J74" s="47"/>
      <c r="K74" s="117"/>
    </row>
    <row r="75" spans="1:11" s="1" customFormat="1" ht="23.25" customHeight="1">
      <c r="A75" s="124"/>
      <c r="B75" s="152"/>
      <c r="C75" s="152"/>
      <c r="D75" s="155"/>
      <c r="E75" s="46">
        <v>2020</v>
      </c>
      <c r="F75" s="47">
        <f>I75</f>
        <v>56.8</v>
      </c>
      <c r="G75" s="47"/>
      <c r="H75" s="47"/>
      <c r="I75" s="47">
        <f>70-13.2</f>
        <v>56.8</v>
      </c>
      <c r="J75" s="47"/>
      <c r="K75" s="117"/>
    </row>
    <row r="76" spans="1:11" s="1" customFormat="1" ht="11.25">
      <c r="A76" s="119" t="s">
        <v>129</v>
      </c>
      <c r="B76" s="152" t="s">
        <v>18</v>
      </c>
      <c r="C76" s="152" t="s">
        <v>12</v>
      </c>
      <c r="D76" s="146" t="s">
        <v>13</v>
      </c>
      <c r="E76" s="24">
        <v>2017</v>
      </c>
      <c r="F76" s="37">
        <f aca="true" t="shared" si="4" ref="F76:F82">SUM(H76:I76)</f>
        <v>38.7</v>
      </c>
      <c r="G76" s="37"/>
      <c r="H76" s="37"/>
      <c r="I76" s="37">
        <v>38.7</v>
      </c>
      <c r="J76" s="37"/>
      <c r="K76" s="117"/>
    </row>
    <row r="77" spans="1:11" s="1" customFormat="1" ht="11.25">
      <c r="A77" s="124"/>
      <c r="B77" s="152"/>
      <c r="C77" s="152"/>
      <c r="D77" s="150"/>
      <c r="E77" s="46">
        <v>2018</v>
      </c>
      <c r="F77" s="47">
        <f t="shared" si="4"/>
        <v>261</v>
      </c>
      <c r="G77" s="47"/>
      <c r="H77" s="47"/>
      <c r="I77" s="47">
        <f>250+11</f>
        <v>261</v>
      </c>
      <c r="J77" s="47"/>
      <c r="K77" s="117"/>
    </row>
    <row r="78" spans="1:11" s="1" customFormat="1" ht="11.25">
      <c r="A78" s="124"/>
      <c r="B78" s="152"/>
      <c r="C78" s="152"/>
      <c r="D78" s="150"/>
      <c r="E78" s="46">
        <v>2019</v>
      </c>
      <c r="F78" s="47">
        <f t="shared" si="4"/>
        <v>19.1</v>
      </c>
      <c r="G78" s="47"/>
      <c r="H78" s="47"/>
      <c r="I78" s="47">
        <f>50-30.9</f>
        <v>19.1</v>
      </c>
      <c r="J78" s="47"/>
      <c r="K78" s="117"/>
    </row>
    <row r="79" spans="1:11" s="1" customFormat="1" ht="21.75" customHeight="1">
      <c r="A79" s="120"/>
      <c r="B79" s="152"/>
      <c r="C79" s="152"/>
      <c r="D79" s="147"/>
      <c r="E79" s="42">
        <v>2020</v>
      </c>
      <c r="F79" s="43">
        <f t="shared" si="4"/>
        <v>44.1</v>
      </c>
      <c r="G79" s="43"/>
      <c r="H79" s="43"/>
      <c r="I79" s="43">
        <f>50-5.9</f>
        <v>44.1</v>
      </c>
      <c r="J79" s="43"/>
      <c r="K79" s="117"/>
    </row>
    <row r="80" spans="1:11" s="1" customFormat="1" ht="12" customHeight="1">
      <c r="A80" s="153" t="s">
        <v>104</v>
      </c>
      <c r="B80" s="152" t="s">
        <v>81</v>
      </c>
      <c r="C80" s="152" t="s">
        <v>12</v>
      </c>
      <c r="D80" s="155" t="s">
        <v>173</v>
      </c>
      <c r="E80" s="24">
        <v>2018</v>
      </c>
      <c r="F80" s="37">
        <f t="shared" si="4"/>
        <v>90</v>
      </c>
      <c r="G80" s="37"/>
      <c r="H80" s="37"/>
      <c r="I80" s="37">
        <v>90</v>
      </c>
      <c r="J80" s="37"/>
      <c r="K80" s="117"/>
    </row>
    <row r="81" spans="1:11" s="1" customFormat="1" ht="12" customHeight="1">
      <c r="A81" s="153"/>
      <c r="B81" s="152"/>
      <c r="C81" s="152"/>
      <c r="D81" s="155"/>
      <c r="E81" s="46">
        <v>2019</v>
      </c>
      <c r="F81" s="47">
        <f t="shared" si="4"/>
        <v>44.6</v>
      </c>
      <c r="G81" s="47"/>
      <c r="H81" s="47"/>
      <c r="I81" s="47">
        <v>44.6</v>
      </c>
      <c r="J81" s="47"/>
      <c r="K81" s="117"/>
    </row>
    <row r="82" spans="1:11" s="1" customFormat="1" ht="12" customHeight="1">
      <c r="A82" s="153"/>
      <c r="B82" s="152"/>
      <c r="C82" s="152"/>
      <c r="D82" s="155"/>
      <c r="E82" s="46">
        <v>2020</v>
      </c>
      <c r="F82" s="47">
        <f t="shared" si="4"/>
        <v>7.100000000000001</v>
      </c>
      <c r="G82" s="47"/>
      <c r="H82" s="47"/>
      <c r="I82" s="47">
        <f>43.7-36.6</f>
        <v>7.100000000000001</v>
      </c>
      <c r="J82" s="47"/>
      <c r="K82" s="117"/>
    </row>
    <row r="83" spans="1:11" s="1" customFormat="1" ht="9" customHeight="1">
      <c r="A83" s="153"/>
      <c r="B83" s="152"/>
      <c r="C83" s="152"/>
      <c r="D83" s="155"/>
      <c r="E83" s="42"/>
      <c r="F83" s="43"/>
      <c r="G83" s="43"/>
      <c r="H83" s="43"/>
      <c r="I83" s="43"/>
      <c r="J83" s="43"/>
      <c r="K83" s="117"/>
    </row>
    <row r="84" spans="1:11" s="1" customFormat="1" ht="12" customHeight="1">
      <c r="A84" s="153" t="s">
        <v>105</v>
      </c>
      <c r="B84" s="152" t="s">
        <v>69</v>
      </c>
      <c r="C84" s="152" t="s">
        <v>12</v>
      </c>
      <c r="D84" s="155">
        <v>2019</v>
      </c>
      <c r="E84" s="24">
        <v>2019</v>
      </c>
      <c r="F84" s="37">
        <f>SUM(H84:I84)</f>
        <v>30</v>
      </c>
      <c r="G84" s="37"/>
      <c r="H84" s="37"/>
      <c r="I84" s="37">
        <v>30</v>
      </c>
      <c r="J84" s="37"/>
      <c r="K84" s="117"/>
    </row>
    <row r="85" spans="1:11" s="1" customFormat="1" ht="12" customHeight="1">
      <c r="A85" s="153"/>
      <c r="B85" s="152"/>
      <c r="C85" s="152"/>
      <c r="D85" s="155"/>
      <c r="E85" s="46"/>
      <c r="F85" s="47"/>
      <c r="G85" s="47"/>
      <c r="H85" s="47"/>
      <c r="I85" s="47"/>
      <c r="J85" s="47"/>
      <c r="K85" s="117"/>
    </row>
    <row r="86" spans="1:11" s="1" customFormat="1" ht="12" customHeight="1">
      <c r="A86" s="153"/>
      <c r="B86" s="152"/>
      <c r="C86" s="152"/>
      <c r="D86" s="155"/>
      <c r="E86" s="46"/>
      <c r="F86" s="47"/>
      <c r="G86" s="47"/>
      <c r="H86" s="47"/>
      <c r="I86" s="47"/>
      <c r="J86" s="47"/>
      <c r="K86" s="117"/>
    </row>
    <row r="87" spans="1:11" s="1" customFormat="1" ht="21" customHeight="1">
      <c r="A87" s="153"/>
      <c r="B87" s="152"/>
      <c r="C87" s="152"/>
      <c r="D87" s="155"/>
      <c r="E87" s="42"/>
      <c r="F87" s="43"/>
      <c r="G87" s="43"/>
      <c r="H87" s="43"/>
      <c r="I87" s="43"/>
      <c r="J87" s="43"/>
      <c r="K87" s="118"/>
    </row>
    <row r="88" spans="1:11" s="1" customFormat="1" ht="205.5" customHeight="1">
      <c r="A88" s="36" t="s">
        <v>106</v>
      </c>
      <c r="B88" s="16" t="s">
        <v>44</v>
      </c>
      <c r="C88" s="16" t="s">
        <v>12</v>
      </c>
      <c r="D88" s="17">
        <v>2017</v>
      </c>
      <c r="E88" s="17">
        <v>2017</v>
      </c>
      <c r="F88" s="62">
        <f aca="true" t="shared" si="5" ref="F88:F93">SUM(H88:I88)</f>
        <v>76000</v>
      </c>
      <c r="G88" s="62"/>
      <c r="H88" s="45"/>
      <c r="I88" s="62">
        <v>76000</v>
      </c>
      <c r="J88" s="62"/>
      <c r="K88" s="105" t="s">
        <v>162</v>
      </c>
    </row>
    <row r="89" spans="1:11" s="1" customFormat="1" ht="34.5" customHeight="1">
      <c r="A89" s="36" t="s">
        <v>107</v>
      </c>
      <c r="B89" s="16" t="s">
        <v>19</v>
      </c>
      <c r="C89" s="16" t="s">
        <v>12</v>
      </c>
      <c r="D89" s="17">
        <v>2017</v>
      </c>
      <c r="E89" s="17">
        <v>2017</v>
      </c>
      <c r="F89" s="38">
        <f t="shared" si="5"/>
        <v>26</v>
      </c>
      <c r="G89" s="38"/>
      <c r="H89" s="38"/>
      <c r="I89" s="38">
        <v>26</v>
      </c>
      <c r="J89" s="38"/>
      <c r="K89" s="116" t="s">
        <v>162</v>
      </c>
    </row>
    <row r="90" spans="1:11" s="1" customFormat="1" ht="33.75" customHeight="1">
      <c r="A90" s="36" t="s">
        <v>114</v>
      </c>
      <c r="B90" s="16" t="s">
        <v>20</v>
      </c>
      <c r="C90" s="16" t="s">
        <v>12</v>
      </c>
      <c r="D90" s="17">
        <v>2017</v>
      </c>
      <c r="E90" s="17">
        <v>2017</v>
      </c>
      <c r="F90" s="38">
        <f t="shared" si="5"/>
        <v>1736.4</v>
      </c>
      <c r="G90" s="38"/>
      <c r="H90" s="38"/>
      <c r="I90" s="38">
        <v>1736.4</v>
      </c>
      <c r="J90" s="38"/>
      <c r="K90" s="117"/>
    </row>
    <row r="91" spans="1:11" s="1" customFormat="1" ht="45.75" customHeight="1">
      <c r="A91" s="36" t="s">
        <v>117</v>
      </c>
      <c r="B91" s="16" t="s">
        <v>76</v>
      </c>
      <c r="C91" s="16" t="s">
        <v>12</v>
      </c>
      <c r="D91" s="17">
        <v>2018</v>
      </c>
      <c r="E91" s="17">
        <v>2018</v>
      </c>
      <c r="F91" s="62">
        <f t="shared" si="5"/>
        <v>5320</v>
      </c>
      <c r="G91" s="62"/>
      <c r="H91" s="45"/>
      <c r="I91" s="62">
        <v>5320</v>
      </c>
      <c r="J91" s="62"/>
      <c r="K91" s="118"/>
    </row>
    <row r="92" spans="1:11" s="1" customFormat="1" ht="52.5" customHeight="1" hidden="1">
      <c r="A92" s="36" t="s">
        <v>120</v>
      </c>
      <c r="B92" s="16" t="s">
        <v>126</v>
      </c>
      <c r="C92" s="16" t="s">
        <v>12</v>
      </c>
      <c r="D92" s="17">
        <v>2020</v>
      </c>
      <c r="E92" s="17">
        <v>2020</v>
      </c>
      <c r="F92" s="62">
        <f t="shared" si="5"/>
        <v>0</v>
      </c>
      <c r="G92" s="62"/>
      <c r="H92" s="45"/>
      <c r="I92" s="62">
        <f>50-50</f>
        <v>0</v>
      </c>
      <c r="J92" s="63"/>
      <c r="K92" s="16"/>
    </row>
    <row r="93" spans="1:11" s="1" customFormat="1" ht="15.75" customHeight="1">
      <c r="A93" s="130" t="s">
        <v>121</v>
      </c>
      <c r="B93" s="131"/>
      <c r="C93" s="131"/>
      <c r="D93" s="132"/>
      <c r="E93" s="97">
        <v>2020</v>
      </c>
      <c r="F93" s="64">
        <f t="shared" si="5"/>
        <v>81</v>
      </c>
      <c r="G93" s="64"/>
      <c r="H93" s="65"/>
      <c r="I93" s="66">
        <f>I95</f>
        <v>81</v>
      </c>
      <c r="J93" s="66"/>
      <c r="K93" s="102"/>
    </row>
    <row r="94" spans="1:11" s="1" customFormat="1" ht="8.25" customHeight="1">
      <c r="A94" s="133"/>
      <c r="B94" s="134"/>
      <c r="C94" s="134"/>
      <c r="D94" s="135"/>
      <c r="E94" s="100"/>
      <c r="F94" s="67"/>
      <c r="G94" s="68"/>
      <c r="H94" s="69"/>
      <c r="I94" s="70"/>
      <c r="J94" s="70"/>
      <c r="K94" s="103"/>
    </row>
    <row r="95" spans="1:11" s="1" customFormat="1" ht="15.75" customHeight="1">
      <c r="A95" s="119" t="s">
        <v>45</v>
      </c>
      <c r="B95" s="143" t="s">
        <v>69</v>
      </c>
      <c r="C95" s="143" t="s">
        <v>12</v>
      </c>
      <c r="D95" s="24">
        <v>2020</v>
      </c>
      <c r="E95" s="24">
        <v>2020</v>
      </c>
      <c r="F95" s="61">
        <f>I95</f>
        <v>81</v>
      </c>
      <c r="G95" s="61"/>
      <c r="H95" s="44"/>
      <c r="I95" s="61">
        <f>100-19</f>
        <v>81</v>
      </c>
      <c r="J95" s="61"/>
      <c r="K95" s="154" t="s">
        <v>162</v>
      </c>
    </row>
    <row r="96" spans="1:11" s="1" customFormat="1" ht="53.25" customHeight="1">
      <c r="A96" s="120"/>
      <c r="B96" s="144"/>
      <c r="C96" s="144"/>
      <c r="D96" s="42"/>
      <c r="E96" s="42"/>
      <c r="F96" s="63"/>
      <c r="G96" s="63"/>
      <c r="H96" s="71"/>
      <c r="I96" s="63"/>
      <c r="J96" s="63"/>
      <c r="K96" s="162"/>
    </row>
    <row r="97" spans="1:11" s="1" customFormat="1" ht="14.25" customHeight="1" hidden="1">
      <c r="A97" s="130" t="s">
        <v>122</v>
      </c>
      <c r="B97" s="131"/>
      <c r="C97" s="131"/>
      <c r="D97" s="132"/>
      <c r="E97" s="72">
        <v>2020</v>
      </c>
      <c r="F97" s="73">
        <f>I97</f>
        <v>0</v>
      </c>
      <c r="G97" s="73"/>
      <c r="H97" s="69"/>
      <c r="I97" s="70">
        <f>SUM(I99+I100)</f>
        <v>0</v>
      </c>
      <c r="J97" s="70"/>
      <c r="K97" s="102"/>
    </row>
    <row r="98" spans="1:11" s="1" customFormat="1" ht="15" customHeight="1" hidden="1">
      <c r="A98" s="133"/>
      <c r="B98" s="134"/>
      <c r="C98" s="134"/>
      <c r="D98" s="135"/>
      <c r="E98" s="46"/>
      <c r="F98" s="74"/>
      <c r="G98" s="74"/>
      <c r="H98" s="75"/>
      <c r="I98" s="76"/>
      <c r="J98" s="76"/>
      <c r="K98" s="103"/>
    </row>
    <row r="99" spans="1:11" s="1" customFormat="1" ht="62.25" customHeight="1" hidden="1">
      <c r="A99" s="36" t="s">
        <v>39</v>
      </c>
      <c r="B99" s="77" t="s">
        <v>133</v>
      </c>
      <c r="C99" s="16" t="s">
        <v>12</v>
      </c>
      <c r="D99" s="78">
        <v>2020</v>
      </c>
      <c r="E99" s="24">
        <v>2020</v>
      </c>
      <c r="F99" s="79">
        <v>50</v>
      </c>
      <c r="G99" s="79"/>
      <c r="H99" s="44"/>
      <c r="I99" s="61">
        <f>50-50</f>
        <v>0</v>
      </c>
      <c r="J99" s="61"/>
      <c r="K99" s="176" t="s">
        <v>138</v>
      </c>
    </row>
    <row r="100" spans="1:11" s="1" customFormat="1" ht="44.25" customHeight="1" hidden="1">
      <c r="A100" s="36" t="s">
        <v>99</v>
      </c>
      <c r="B100" s="16" t="s">
        <v>124</v>
      </c>
      <c r="C100" s="16" t="s">
        <v>12</v>
      </c>
      <c r="D100" s="17">
        <v>2020</v>
      </c>
      <c r="E100" s="17">
        <v>2020</v>
      </c>
      <c r="F100" s="38">
        <f>I100</f>
        <v>0</v>
      </c>
      <c r="G100" s="38"/>
      <c r="H100" s="38"/>
      <c r="I100" s="38">
        <f>100+899.3-999.3</f>
        <v>0</v>
      </c>
      <c r="J100" s="43"/>
      <c r="K100" s="178"/>
    </row>
    <row r="101" spans="1:11" s="1" customFormat="1" ht="12.75" customHeight="1">
      <c r="A101" s="130" t="s">
        <v>144</v>
      </c>
      <c r="B101" s="131"/>
      <c r="C101" s="131"/>
      <c r="D101" s="132"/>
      <c r="E101" s="8">
        <v>2018</v>
      </c>
      <c r="F101" s="29">
        <f>SUM(H101:I101)</f>
        <v>11569</v>
      </c>
      <c r="G101" s="29"/>
      <c r="H101" s="30">
        <f>SUM(H105)</f>
        <v>9769</v>
      </c>
      <c r="I101" s="30">
        <f>SUM(I105)</f>
        <v>1800</v>
      </c>
      <c r="J101" s="30"/>
      <c r="K101" s="20"/>
    </row>
    <row r="102" spans="1:11" s="1" customFormat="1" ht="3.75" customHeight="1">
      <c r="A102" s="133"/>
      <c r="B102" s="134"/>
      <c r="C102" s="134"/>
      <c r="D102" s="135"/>
      <c r="E102" s="31"/>
      <c r="F102" s="32"/>
      <c r="G102" s="32"/>
      <c r="H102" s="33"/>
      <c r="I102" s="33"/>
      <c r="J102" s="33"/>
      <c r="K102" s="22"/>
    </row>
    <row r="103" spans="1:11" s="1" customFormat="1" ht="3.75" customHeight="1">
      <c r="A103" s="133"/>
      <c r="B103" s="134"/>
      <c r="C103" s="134"/>
      <c r="D103" s="135"/>
      <c r="E103" s="31"/>
      <c r="F103" s="32"/>
      <c r="G103" s="32"/>
      <c r="H103" s="33"/>
      <c r="I103" s="33"/>
      <c r="J103" s="33"/>
      <c r="K103" s="22"/>
    </row>
    <row r="104" spans="1:11" s="1" customFormat="1" ht="3.75" customHeight="1">
      <c r="A104" s="136"/>
      <c r="B104" s="137"/>
      <c r="C104" s="137"/>
      <c r="D104" s="138"/>
      <c r="E104" s="9"/>
      <c r="F104" s="34"/>
      <c r="G104" s="34"/>
      <c r="H104" s="35"/>
      <c r="I104" s="35"/>
      <c r="J104" s="35"/>
      <c r="K104" s="26"/>
    </row>
    <row r="105" spans="1:11" s="1" customFormat="1" ht="11.25" customHeight="1">
      <c r="A105" s="119" t="s">
        <v>39</v>
      </c>
      <c r="B105" s="158" t="s">
        <v>67</v>
      </c>
      <c r="C105" s="154"/>
      <c r="D105" s="146">
        <v>2018</v>
      </c>
      <c r="E105" s="24">
        <v>2018</v>
      </c>
      <c r="F105" s="37">
        <f>SUM(H105:I105)</f>
        <v>11569</v>
      </c>
      <c r="G105" s="37"/>
      <c r="H105" s="37">
        <f>SUM(H109)</f>
        <v>9769</v>
      </c>
      <c r="I105" s="37">
        <f>SUM(I109)</f>
        <v>1800</v>
      </c>
      <c r="J105" s="37"/>
      <c r="K105" s="20"/>
    </row>
    <row r="106" spans="1:11" s="1" customFormat="1" ht="11.25" customHeight="1">
      <c r="A106" s="124"/>
      <c r="B106" s="159"/>
      <c r="C106" s="161"/>
      <c r="D106" s="150"/>
      <c r="E106" s="46"/>
      <c r="F106" s="80"/>
      <c r="G106" s="80"/>
      <c r="H106" s="81"/>
      <c r="I106" s="81"/>
      <c r="J106" s="81"/>
      <c r="K106" s="22"/>
    </row>
    <row r="107" spans="1:11" s="1" customFormat="1" ht="11.25" customHeight="1">
      <c r="A107" s="124"/>
      <c r="B107" s="159"/>
      <c r="C107" s="161"/>
      <c r="D107" s="150"/>
      <c r="E107" s="46"/>
      <c r="F107" s="80"/>
      <c r="G107" s="80"/>
      <c r="H107" s="81"/>
      <c r="I107" s="81"/>
      <c r="J107" s="81"/>
      <c r="K107" s="22"/>
    </row>
    <row r="108" spans="1:11" s="1" customFormat="1" ht="81" customHeight="1">
      <c r="A108" s="120"/>
      <c r="B108" s="160"/>
      <c r="C108" s="162"/>
      <c r="D108" s="147"/>
      <c r="E108" s="42"/>
      <c r="F108" s="83"/>
      <c r="G108" s="83"/>
      <c r="H108" s="84"/>
      <c r="I108" s="84"/>
      <c r="J108" s="84"/>
      <c r="K108" s="26"/>
    </row>
    <row r="109" spans="1:11" s="1" customFormat="1" ht="11.25">
      <c r="A109" s="119" t="s">
        <v>145</v>
      </c>
      <c r="B109" s="158" t="s">
        <v>70</v>
      </c>
      <c r="C109" s="154"/>
      <c r="D109" s="146">
        <v>2018</v>
      </c>
      <c r="E109" s="24">
        <v>2018</v>
      </c>
      <c r="F109" s="37">
        <f>I109+H109</f>
        <v>11569</v>
      </c>
      <c r="G109" s="37"/>
      <c r="H109" s="37">
        <f>SUM(H113+H114+H115)</f>
        <v>9769</v>
      </c>
      <c r="I109" s="37">
        <f>I113+I114+I115</f>
        <v>1800</v>
      </c>
      <c r="J109" s="37"/>
      <c r="K109" s="20"/>
    </row>
    <row r="110" spans="1:11" s="1" customFormat="1" ht="11.25">
      <c r="A110" s="124"/>
      <c r="B110" s="159"/>
      <c r="C110" s="161"/>
      <c r="D110" s="150"/>
      <c r="E110" s="46"/>
      <c r="F110" s="80"/>
      <c r="G110" s="80"/>
      <c r="H110" s="81"/>
      <c r="I110" s="81"/>
      <c r="J110" s="81"/>
      <c r="K110" s="22"/>
    </row>
    <row r="111" spans="1:11" s="1" customFormat="1" ht="11.25">
      <c r="A111" s="124"/>
      <c r="B111" s="159"/>
      <c r="C111" s="161"/>
      <c r="D111" s="150"/>
      <c r="E111" s="46"/>
      <c r="F111" s="80"/>
      <c r="G111" s="80"/>
      <c r="H111" s="81"/>
      <c r="I111" s="81"/>
      <c r="J111" s="81"/>
      <c r="K111" s="22"/>
    </row>
    <row r="112" spans="1:11" s="1" customFormat="1" ht="129" customHeight="1">
      <c r="A112" s="120"/>
      <c r="B112" s="160"/>
      <c r="C112" s="162"/>
      <c r="D112" s="147"/>
      <c r="E112" s="42"/>
      <c r="F112" s="83"/>
      <c r="G112" s="83"/>
      <c r="H112" s="84"/>
      <c r="I112" s="84"/>
      <c r="J112" s="84"/>
      <c r="K112" s="26"/>
    </row>
    <row r="113" spans="1:11" s="1" customFormat="1" ht="36" customHeight="1">
      <c r="A113" s="36" t="s">
        <v>146</v>
      </c>
      <c r="B113" s="16" t="s">
        <v>55</v>
      </c>
      <c r="C113" s="16" t="s">
        <v>12</v>
      </c>
      <c r="D113" s="17">
        <v>2018</v>
      </c>
      <c r="E113" s="17">
        <v>2018</v>
      </c>
      <c r="F113" s="38">
        <f>I113+H113</f>
        <v>7222</v>
      </c>
      <c r="G113" s="38"/>
      <c r="H113" s="38">
        <v>6022</v>
      </c>
      <c r="I113" s="38">
        <v>1200</v>
      </c>
      <c r="J113" s="38"/>
      <c r="K113" s="176" t="s">
        <v>162</v>
      </c>
    </row>
    <row r="114" spans="1:11" s="1" customFormat="1" ht="35.25" customHeight="1">
      <c r="A114" s="36" t="s">
        <v>147</v>
      </c>
      <c r="B114" s="16" t="s">
        <v>84</v>
      </c>
      <c r="C114" s="16" t="s">
        <v>12</v>
      </c>
      <c r="D114" s="17">
        <v>2018</v>
      </c>
      <c r="E114" s="17">
        <v>2018</v>
      </c>
      <c r="F114" s="38">
        <f>I114+H114</f>
        <v>2623</v>
      </c>
      <c r="G114" s="38"/>
      <c r="H114" s="38">
        <v>2223</v>
      </c>
      <c r="I114" s="38">
        <v>400</v>
      </c>
      <c r="J114" s="38"/>
      <c r="K114" s="177"/>
    </row>
    <row r="115" spans="1:11" s="1" customFormat="1" ht="34.5" customHeight="1">
      <c r="A115" s="36" t="s">
        <v>148</v>
      </c>
      <c r="B115" s="16" t="s">
        <v>16</v>
      </c>
      <c r="C115" s="16" t="s">
        <v>12</v>
      </c>
      <c r="D115" s="17">
        <v>2018</v>
      </c>
      <c r="E115" s="17">
        <v>2018</v>
      </c>
      <c r="F115" s="38">
        <f>SUM(H115:I115)</f>
        <v>1724</v>
      </c>
      <c r="G115" s="38"/>
      <c r="H115" s="38">
        <v>1524</v>
      </c>
      <c r="I115" s="38">
        <v>200</v>
      </c>
      <c r="J115" s="38"/>
      <c r="K115" s="178"/>
    </row>
    <row r="116" spans="1:11" s="1" customFormat="1" ht="11.25" customHeight="1">
      <c r="A116" s="130" t="s">
        <v>149</v>
      </c>
      <c r="B116" s="131"/>
      <c r="C116" s="131"/>
      <c r="D116" s="132"/>
      <c r="E116" s="8">
        <v>2018</v>
      </c>
      <c r="F116" s="29">
        <f>SUM(H116:I116)</f>
        <v>18000</v>
      </c>
      <c r="G116" s="30"/>
      <c r="H116" s="85"/>
      <c r="I116" s="30">
        <f>SUM(I118)</f>
        <v>18000</v>
      </c>
      <c r="J116" s="30"/>
      <c r="K116" s="20"/>
    </row>
    <row r="117" spans="1:11" s="1" customFormat="1" ht="5.25" customHeight="1">
      <c r="A117" s="136"/>
      <c r="B117" s="137"/>
      <c r="C117" s="137"/>
      <c r="D117" s="138"/>
      <c r="E117" s="9"/>
      <c r="F117" s="34"/>
      <c r="G117" s="35"/>
      <c r="H117" s="34"/>
      <c r="I117" s="35"/>
      <c r="J117" s="35"/>
      <c r="K117" s="26"/>
    </row>
    <row r="118" spans="1:11" s="1" customFormat="1" ht="12.75" customHeight="1">
      <c r="A118" s="119" t="s">
        <v>79</v>
      </c>
      <c r="B118" s="143" t="s">
        <v>44</v>
      </c>
      <c r="C118" s="143" t="s">
        <v>12</v>
      </c>
      <c r="D118" s="146">
        <v>2018</v>
      </c>
      <c r="E118" s="24">
        <v>2018</v>
      </c>
      <c r="F118" s="37">
        <v>18000</v>
      </c>
      <c r="G118" s="37"/>
      <c r="H118" s="37"/>
      <c r="I118" s="37">
        <v>18000</v>
      </c>
      <c r="J118" s="37"/>
      <c r="K118" s="20"/>
    </row>
    <row r="119" spans="1:11" s="1" customFormat="1" ht="195.75" customHeight="1">
      <c r="A119" s="120"/>
      <c r="B119" s="144"/>
      <c r="C119" s="144"/>
      <c r="D119" s="147"/>
      <c r="E119" s="42"/>
      <c r="F119" s="43"/>
      <c r="G119" s="43"/>
      <c r="H119" s="43"/>
      <c r="I119" s="43"/>
      <c r="J119" s="43"/>
      <c r="K119" s="82" t="s">
        <v>162</v>
      </c>
    </row>
    <row r="120" spans="1:11" s="1" customFormat="1" ht="12.75" customHeight="1">
      <c r="A120" s="130" t="s">
        <v>150</v>
      </c>
      <c r="B120" s="131"/>
      <c r="C120" s="131"/>
      <c r="D120" s="132"/>
      <c r="E120" s="8">
        <v>2017</v>
      </c>
      <c r="F120" s="29">
        <f>SUM(G120:J120)</f>
        <v>1488.9</v>
      </c>
      <c r="G120" s="29"/>
      <c r="H120" s="30">
        <f>SUM(H125)</f>
        <v>1339</v>
      </c>
      <c r="I120" s="30">
        <f>SUM(I125)</f>
        <v>149.89999999999998</v>
      </c>
      <c r="J120" s="30"/>
      <c r="K120" s="20"/>
    </row>
    <row r="121" spans="1:11" s="1" customFormat="1" ht="12.75" customHeight="1">
      <c r="A121" s="133"/>
      <c r="B121" s="134"/>
      <c r="C121" s="134"/>
      <c r="D121" s="135"/>
      <c r="E121" s="31">
        <v>2020</v>
      </c>
      <c r="F121" s="32">
        <f>SUM(G121:J121)</f>
        <v>219.8</v>
      </c>
      <c r="G121" s="32"/>
      <c r="H121" s="33">
        <f>H132</f>
        <v>200</v>
      </c>
      <c r="I121" s="33">
        <f>I132</f>
        <v>19.80000000000001</v>
      </c>
      <c r="J121" s="33"/>
      <c r="K121" s="22"/>
    </row>
    <row r="122" spans="1:11" s="1" customFormat="1" ht="4.5" customHeight="1">
      <c r="A122" s="133"/>
      <c r="B122" s="134"/>
      <c r="C122" s="134"/>
      <c r="D122" s="135"/>
      <c r="E122" s="31"/>
      <c r="F122" s="32"/>
      <c r="G122" s="32"/>
      <c r="H122" s="33"/>
      <c r="I122" s="33"/>
      <c r="J122" s="33"/>
      <c r="K122" s="22"/>
    </row>
    <row r="123" spans="1:11" s="1" customFormat="1" ht="4.5" customHeight="1">
      <c r="A123" s="133"/>
      <c r="B123" s="134"/>
      <c r="C123" s="134"/>
      <c r="D123" s="135"/>
      <c r="E123" s="31"/>
      <c r="F123" s="32"/>
      <c r="G123" s="32"/>
      <c r="H123" s="33"/>
      <c r="I123" s="33"/>
      <c r="J123" s="33"/>
      <c r="K123" s="22"/>
    </row>
    <row r="124" spans="1:11" s="1" customFormat="1" ht="4.5" customHeight="1">
      <c r="A124" s="136"/>
      <c r="B124" s="137"/>
      <c r="C124" s="137"/>
      <c r="D124" s="138"/>
      <c r="E124" s="9"/>
      <c r="F124" s="34"/>
      <c r="G124" s="34"/>
      <c r="H124" s="35"/>
      <c r="I124" s="35"/>
      <c r="J124" s="35"/>
      <c r="K124" s="26"/>
    </row>
    <row r="125" spans="1:11" s="1" customFormat="1" ht="11.25" customHeight="1">
      <c r="A125" s="87" t="s">
        <v>82</v>
      </c>
      <c r="B125" s="121" t="s">
        <v>93</v>
      </c>
      <c r="C125" s="23"/>
      <c r="D125" s="24" t="s">
        <v>13</v>
      </c>
      <c r="E125" s="24">
        <v>2017</v>
      </c>
      <c r="F125" s="37">
        <f>SUM(H125:I125)</f>
        <v>1488.9</v>
      </c>
      <c r="G125" s="37"/>
      <c r="H125" s="37">
        <f>SUM(H130)</f>
        <v>1339</v>
      </c>
      <c r="I125" s="37">
        <f>SUM(I130)</f>
        <v>149.89999999999998</v>
      </c>
      <c r="J125" s="37"/>
      <c r="K125" s="20"/>
    </row>
    <row r="126" spans="1:11" s="1" customFormat="1" ht="11.25" customHeight="1">
      <c r="A126" s="106"/>
      <c r="B126" s="122"/>
      <c r="C126" s="104"/>
      <c r="D126" s="104"/>
      <c r="E126" s="46">
        <v>2020</v>
      </c>
      <c r="F126" s="81">
        <f>H126+I126</f>
        <v>219.8</v>
      </c>
      <c r="G126" s="81"/>
      <c r="H126" s="81">
        <f>H132</f>
        <v>200</v>
      </c>
      <c r="I126" s="81">
        <f>I132</f>
        <v>19.80000000000001</v>
      </c>
      <c r="J126" s="81"/>
      <c r="K126" s="22"/>
    </row>
    <row r="127" spans="1:11" s="1" customFormat="1" ht="11.25" customHeight="1">
      <c r="A127" s="106"/>
      <c r="B127" s="122"/>
      <c r="C127" s="104"/>
      <c r="D127" s="104"/>
      <c r="E127" s="46"/>
      <c r="F127" s="81"/>
      <c r="G127" s="81"/>
      <c r="H127" s="81"/>
      <c r="I127" s="81"/>
      <c r="J127" s="81"/>
      <c r="K127" s="22"/>
    </row>
    <row r="128" spans="1:11" s="1" customFormat="1" ht="13.5" customHeight="1">
      <c r="A128" s="124"/>
      <c r="B128" s="122"/>
      <c r="C128" s="104"/>
      <c r="D128" s="104"/>
      <c r="E128" s="46"/>
      <c r="F128" s="81"/>
      <c r="G128" s="81"/>
      <c r="H128" s="81"/>
      <c r="I128" s="81"/>
      <c r="J128" s="81"/>
      <c r="K128" s="22"/>
    </row>
    <row r="129" spans="1:11" s="1" customFormat="1" ht="92.25" customHeight="1">
      <c r="A129" s="120"/>
      <c r="B129" s="123"/>
      <c r="C129" s="82"/>
      <c r="D129" s="42"/>
      <c r="E129" s="42"/>
      <c r="F129" s="84"/>
      <c r="G129" s="84"/>
      <c r="H129" s="84"/>
      <c r="I129" s="84"/>
      <c r="J129" s="84"/>
      <c r="K129" s="26"/>
    </row>
    <row r="130" spans="1:11" s="1" customFormat="1" ht="72.75" customHeight="1">
      <c r="A130" s="36" t="s">
        <v>151</v>
      </c>
      <c r="B130" s="16" t="s">
        <v>27</v>
      </c>
      <c r="C130" s="16" t="s">
        <v>12</v>
      </c>
      <c r="D130" s="17">
        <v>2017</v>
      </c>
      <c r="E130" s="17">
        <v>2017</v>
      </c>
      <c r="F130" s="38">
        <f>SUM(F131)</f>
        <v>1488.9</v>
      </c>
      <c r="G130" s="38"/>
      <c r="H130" s="38">
        <f>SUM(H131)</f>
        <v>1339</v>
      </c>
      <c r="I130" s="38">
        <f>SUM(I131)</f>
        <v>149.89999999999998</v>
      </c>
      <c r="J130" s="38"/>
      <c r="K130" s="116" t="s">
        <v>139</v>
      </c>
    </row>
    <row r="131" spans="1:11" s="1" customFormat="1" ht="115.5" customHeight="1">
      <c r="A131" s="36" t="s">
        <v>152</v>
      </c>
      <c r="B131" s="16" t="s">
        <v>28</v>
      </c>
      <c r="C131" s="111" t="s">
        <v>12</v>
      </c>
      <c r="D131" s="17">
        <v>2017</v>
      </c>
      <c r="E131" s="24">
        <v>2017</v>
      </c>
      <c r="F131" s="86">
        <f>SUM(H131:I131)</f>
        <v>1488.9</v>
      </c>
      <c r="G131" s="86"/>
      <c r="H131" s="86">
        <v>1339</v>
      </c>
      <c r="I131" s="86">
        <f>191.1-41.2</f>
        <v>149.89999999999998</v>
      </c>
      <c r="J131" s="86"/>
      <c r="K131" s="117"/>
    </row>
    <row r="132" spans="1:11" s="1" customFormat="1" ht="15" customHeight="1">
      <c r="A132" s="87" t="s">
        <v>153</v>
      </c>
      <c r="B132" s="143" t="s">
        <v>137</v>
      </c>
      <c r="C132" s="143" t="s">
        <v>12</v>
      </c>
      <c r="D132" s="146">
        <v>2020</v>
      </c>
      <c r="E132" s="40">
        <v>2020</v>
      </c>
      <c r="F132" s="86">
        <f>I132+H132</f>
        <v>219.8</v>
      </c>
      <c r="G132" s="86"/>
      <c r="H132" s="86">
        <v>200</v>
      </c>
      <c r="I132" s="86">
        <f>300-280.2</f>
        <v>19.80000000000001</v>
      </c>
      <c r="J132" s="86"/>
      <c r="K132" s="117"/>
    </row>
    <row r="133" spans="1:11" s="1" customFormat="1" ht="17.25" customHeight="1">
      <c r="A133" s="124"/>
      <c r="B133" s="149"/>
      <c r="C133" s="149"/>
      <c r="D133" s="150"/>
      <c r="E133" s="150"/>
      <c r="F133" s="141"/>
      <c r="G133" s="128"/>
      <c r="H133" s="141"/>
      <c r="I133" s="141"/>
      <c r="J133" s="141"/>
      <c r="K133" s="117"/>
    </row>
    <row r="134" spans="1:11" s="1" customFormat="1" ht="24" customHeight="1">
      <c r="A134" s="120"/>
      <c r="B134" s="144"/>
      <c r="C134" s="144"/>
      <c r="D134" s="147"/>
      <c r="E134" s="147"/>
      <c r="F134" s="142"/>
      <c r="G134" s="129"/>
      <c r="H134" s="142"/>
      <c r="I134" s="142"/>
      <c r="J134" s="142"/>
      <c r="K134" s="117"/>
    </row>
    <row r="135" spans="1:11" s="1" customFormat="1" ht="12.75" customHeight="1" hidden="1">
      <c r="A135" s="170" t="s">
        <v>154</v>
      </c>
      <c r="B135" s="143" t="s">
        <v>136</v>
      </c>
      <c r="C135" s="143" t="s">
        <v>12</v>
      </c>
      <c r="D135" s="114">
        <v>2022</v>
      </c>
      <c r="E135" s="24">
        <v>2022</v>
      </c>
      <c r="F135" s="86">
        <f>I135+H135</f>
        <v>0</v>
      </c>
      <c r="G135" s="86"/>
      <c r="H135" s="86"/>
      <c r="I135" s="86"/>
      <c r="J135" s="175"/>
      <c r="K135" s="117"/>
    </row>
    <row r="136" spans="1:11" s="1" customFormat="1" ht="39" customHeight="1" hidden="1">
      <c r="A136" s="171"/>
      <c r="B136" s="144"/>
      <c r="C136" s="144"/>
      <c r="D136" s="115"/>
      <c r="E136" s="42"/>
      <c r="F136" s="84"/>
      <c r="G136" s="84"/>
      <c r="H136" s="84"/>
      <c r="I136" s="84"/>
      <c r="J136" s="142"/>
      <c r="K136" s="117"/>
    </row>
    <row r="137" spans="1:11" s="1" customFormat="1" ht="60.75" customHeight="1" hidden="1">
      <c r="A137" s="110" t="s">
        <v>171</v>
      </c>
      <c r="B137" s="111" t="s">
        <v>172</v>
      </c>
      <c r="C137" s="111" t="s">
        <v>12</v>
      </c>
      <c r="D137" s="17">
        <v>2023</v>
      </c>
      <c r="E137" s="42">
        <v>2023</v>
      </c>
      <c r="F137" s="83">
        <f>I137</f>
        <v>0</v>
      </c>
      <c r="G137" s="83"/>
      <c r="H137" s="84"/>
      <c r="I137" s="84">
        <v>0</v>
      </c>
      <c r="J137" s="43"/>
      <c r="K137" s="118"/>
    </row>
    <row r="138" spans="1:11" s="1" customFormat="1" ht="12.75" customHeight="1">
      <c r="A138" s="130" t="s">
        <v>155</v>
      </c>
      <c r="B138" s="131"/>
      <c r="C138" s="131"/>
      <c r="D138" s="132"/>
      <c r="E138" s="8">
        <v>2017</v>
      </c>
      <c r="F138" s="29">
        <f>SUM(G138:J138)</f>
        <v>153.4</v>
      </c>
      <c r="G138" s="29"/>
      <c r="H138" s="30"/>
      <c r="I138" s="30">
        <f>SUM(I143+I144+I145+I147)</f>
        <v>153.4</v>
      </c>
      <c r="J138" s="30"/>
      <c r="K138" s="20"/>
    </row>
    <row r="139" spans="1:11" s="1" customFormat="1" ht="12.75" customHeight="1">
      <c r="A139" s="133"/>
      <c r="B139" s="134"/>
      <c r="C139" s="134"/>
      <c r="D139" s="135"/>
      <c r="E139" s="31">
        <v>2018</v>
      </c>
      <c r="F139" s="32">
        <f>SUM(G139:J139)</f>
        <v>69.3</v>
      </c>
      <c r="G139" s="32"/>
      <c r="H139" s="33"/>
      <c r="I139" s="33">
        <f>SUM(I146+I148)</f>
        <v>69.3</v>
      </c>
      <c r="J139" s="33"/>
      <c r="K139" s="22"/>
    </row>
    <row r="140" spans="1:11" s="1" customFormat="1" ht="12.75" customHeight="1">
      <c r="A140" s="133"/>
      <c r="B140" s="134"/>
      <c r="C140" s="134"/>
      <c r="D140" s="135"/>
      <c r="E140" s="31">
        <v>2021</v>
      </c>
      <c r="F140" s="32">
        <f>SUM(G140:J140)</f>
        <v>600</v>
      </c>
      <c r="G140" s="32"/>
      <c r="H140" s="33"/>
      <c r="I140" s="33">
        <f>SUM(I149+I152+I155)</f>
        <v>600</v>
      </c>
      <c r="J140" s="33"/>
      <c r="K140" s="22"/>
    </row>
    <row r="141" spans="1:11" s="1" customFormat="1" ht="12.75" customHeight="1">
      <c r="A141" s="133"/>
      <c r="B141" s="134"/>
      <c r="C141" s="134"/>
      <c r="D141" s="135"/>
      <c r="E141" s="31">
        <v>2022</v>
      </c>
      <c r="F141" s="32">
        <f>SUM(G141:J141)</f>
        <v>1641.2</v>
      </c>
      <c r="G141" s="32"/>
      <c r="H141" s="33"/>
      <c r="I141" s="33">
        <f>SUM(I150+I153+I158)</f>
        <v>1641.2</v>
      </c>
      <c r="J141" s="33"/>
      <c r="K141" s="22"/>
    </row>
    <row r="142" spans="1:11" s="1" customFormat="1" ht="3.75" customHeight="1">
      <c r="A142" s="136"/>
      <c r="B142" s="137"/>
      <c r="C142" s="137"/>
      <c r="D142" s="138"/>
      <c r="E142" s="88"/>
      <c r="F142" s="35"/>
      <c r="G142" s="35"/>
      <c r="H142" s="35"/>
      <c r="I142" s="35"/>
      <c r="J142" s="35"/>
      <c r="K142" s="26"/>
    </row>
    <row r="143" spans="1:11" s="1" customFormat="1" ht="130.5" customHeight="1">
      <c r="A143" s="36" t="s">
        <v>123</v>
      </c>
      <c r="B143" s="16" t="s">
        <v>25</v>
      </c>
      <c r="C143" s="16" t="s">
        <v>12</v>
      </c>
      <c r="D143" s="17">
        <v>2017</v>
      </c>
      <c r="E143" s="17">
        <v>2017</v>
      </c>
      <c r="F143" s="38">
        <f>SUM(H143:I143)</f>
        <v>26</v>
      </c>
      <c r="G143" s="38"/>
      <c r="H143" s="38"/>
      <c r="I143" s="38">
        <v>26</v>
      </c>
      <c r="J143" s="38"/>
      <c r="K143" s="172" t="s">
        <v>139</v>
      </c>
    </row>
    <row r="144" spans="1:11" s="1" customFormat="1" ht="129.75" customHeight="1">
      <c r="A144" s="41" t="s">
        <v>156</v>
      </c>
      <c r="B144" s="82" t="s">
        <v>26</v>
      </c>
      <c r="C144" s="82" t="s">
        <v>12</v>
      </c>
      <c r="D144" s="42">
        <v>2017</v>
      </c>
      <c r="E144" s="42">
        <v>2017</v>
      </c>
      <c r="F144" s="43">
        <f>SUM(H144:I144)</f>
        <v>2.4</v>
      </c>
      <c r="G144" s="43"/>
      <c r="H144" s="43"/>
      <c r="I144" s="43">
        <v>2.4</v>
      </c>
      <c r="J144" s="43"/>
      <c r="K144" s="173"/>
    </row>
    <row r="145" spans="1:11" s="1" customFormat="1" ht="14.25" customHeight="1">
      <c r="A145" s="119" t="s">
        <v>158</v>
      </c>
      <c r="B145" s="143" t="s">
        <v>29</v>
      </c>
      <c r="C145" s="143" t="s">
        <v>12</v>
      </c>
      <c r="D145" s="24">
        <v>2017</v>
      </c>
      <c r="E145" s="24">
        <v>2017</v>
      </c>
      <c r="F145" s="37">
        <f>SUM(H145:I145)</f>
        <v>26</v>
      </c>
      <c r="G145" s="37"/>
      <c r="H145" s="37"/>
      <c r="I145" s="37">
        <v>26</v>
      </c>
      <c r="J145" s="37"/>
      <c r="K145" s="173"/>
    </row>
    <row r="146" spans="1:11" s="1" customFormat="1" ht="127.5" customHeight="1">
      <c r="A146" s="120"/>
      <c r="B146" s="144"/>
      <c r="C146" s="144"/>
      <c r="D146" s="42"/>
      <c r="E146" s="42"/>
      <c r="F146" s="43"/>
      <c r="G146" s="43"/>
      <c r="H146" s="43"/>
      <c r="I146" s="43"/>
      <c r="J146" s="43"/>
      <c r="K146" s="173"/>
    </row>
    <row r="147" spans="1:11" s="1" customFormat="1" ht="14.25" customHeight="1">
      <c r="A147" s="119" t="s">
        <v>159</v>
      </c>
      <c r="B147" s="143" t="s">
        <v>51</v>
      </c>
      <c r="C147" s="143" t="s">
        <v>12</v>
      </c>
      <c r="D147" s="24" t="s">
        <v>53</v>
      </c>
      <c r="E147" s="24">
        <v>2017</v>
      </c>
      <c r="F147" s="37">
        <f>SUM(H147:I147)</f>
        <v>99</v>
      </c>
      <c r="G147" s="37"/>
      <c r="H147" s="37"/>
      <c r="I147" s="37">
        <v>99</v>
      </c>
      <c r="J147" s="37"/>
      <c r="K147" s="173"/>
    </row>
    <row r="148" spans="1:11" s="1" customFormat="1" ht="101.25" customHeight="1">
      <c r="A148" s="120"/>
      <c r="B148" s="144"/>
      <c r="C148" s="144"/>
      <c r="D148" s="42"/>
      <c r="E148" s="42">
        <v>2018</v>
      </c>
      <c r="F148" s="43">
        <v>69.3</v>
      </c>
      <c r="G148" s="43"/>
      <c r="H148" s="43"/>
      <c r="I148" s="43">
        <v>69.3</v>
      </c>
      <c r="J148" s="43"/>
      <c r="K148" s="174"/>
    </row>
    <row r="149" spans="1:11" s="1" customFormat="1" ht="12" customHeight="1">
      <c r="A149" s="119" t="s">
        <v>160</v>
      </c>
      <c r="B149" s="143" t="s">
        <v>142</v>
      </c>
      <c r="C149" s="143" t="s">
        <v>12</v>
      </c>
      <c r="D149" s="113" t="s">
        <v>118</v>
      </c>
      <c r="E149" s="24">
        <v>2021</v>
      </c>
      <c r="F149" s="37">
        <f>I149</f>
        <v>49.4</v>
      </c>
      <c r="G149" s="37"/>
      <c r="H149" s="37"/>
      <c r="I149" s="37">
        <v>49.4</v>
      </c>
      <c r="J149" s="37"/>
      <c r="K149" s="116" t="s">
        <v>139</v>
      </c>
    </row>
    <row r="150" spans="1:11" s="1" customFormat="1" ht="12" customHeight="1">
      <c r="A150" s="124"/>
      <c r="B150" s="149"/>
      <c r="C150" s="149"/>
      <c r="D150" s="114"/>
      <c r="E150" s="46">
        <v>2022</v>
      </c>
      <c r="F150" s="47">
        <f>I150</f>
        <v>300</v>
      </c>
      <c r="G150" s="47"/>
      <c r="H150" s="47"/>
      <c r="I150" s="47">
        <v>300</v>
      </c>
      <c r="J150" s="47"/>
      <c r="K150" s="117"/>
    </row>
    <row r="151" spans="1:11" s="1" customFormat="1" ht="33" customHeight="1">
      <c r="A151" s="120"/>
      <c r="B151" s="144"/>
      <c r="C151" s="144"/>
      <c r="D151" s="115"/>
      <c r="E151" s="46"/>
      <c r="F151" s="43"/>
      <c r="G151" s="43"/>
      <c r="H151" s="43"/>
      <c r="I151" s="43"/>
      <c r="J151" s="43"/>
      <c r="K151" s="117"/>
    </row>
    <row r="152" spans="1:11" s="1" customFormat="1" ht="11.25" customHeight="1">
      <c r="A152" s="119" t="s">
        <v>161</v>
      </c>
      <c r="B152" s="143" t="s">
        <v>135</v>
      </c>
      <c r="C152" s="143" t="s">
        <v>12</v>
      </c>
      <c r="D152" s="113" t="s">
        <v>118</v>
      </c>
      <c r="E152" s="24">
        <v>2021</v>
      </c>
      <c r="F152" s="107">
        <f>I152</f>
        <v>50</v>
      </c>
      <c r="G152" s="37"/>
      <c r="H152" s="37"/>
      <c r="I152" s="37">
        <v>50</v>
      </c>
      <c r="J152" s="37"/>
      <c r="K152" s="117"/>
    </row>
    <row r="153" spans="1:11" s="1" customFormat="1" ht="11.25" customHeight="1">
      <c r="A153" s="124"/>
      <c r="B153" s="149"/>
      <c r="C153" s="149"/>
      <c r="D153" s="114"/>
      <c r="E153" s="46">
        <v>2022</v>
      </c>
      <c r="F153" s="108">
        <f>I153</f>
        <v>300</v>
      </c>
      <c r="G153" s="47"/>
      <c r="H153" s="47"/>
      <c r="I153" s="47">
        <v>300</v>
      </c>
      <c r="J153" s="47"/>
      <c r="K153" s="117"/>
    </row>
    <row r="154" spans="1:11" s="1" customFormat="1" ht="35.25" customHeight="1">
      <c r="A154" s="120"/>
      <c r="B154" s="144"/>
      <c r="C154" s="144"/>
      <c r="D154" s="115"/>
      <c r="E154" s="42"/>
      <c r="F154" s="109"/>
      <c r="G154" s="43"/>
      <c r="H154" s="43"/>
      <c r="I154" s="43"/>
      <c r="J154" s="43"/>
      <c r="K154" s="117"/>
    </row>
    <row r="155" spans="1:11" s="1" customFormat="1" ht="15" customHeight="1">
      <c r="A155" s="119" t="s">
        <v>175</v>
      </c>
      <c r="B155" s="143" t="s">
        <v>137</v>
      </c>
      <c r="C155" s="143" t="s">
        <v>12</v>
      </c>
      <c r="D155" s="146">
        <v>2021</v>
      </c>
      <c r="E155" s="40">
        <v>2021</v>
      </c>
      <c r="F155" s="86">
        <f>I155+H155</f>
        <v>500.6</v>
      </c>
      <c r="G155" s="86"/>
      <c r="H155" s="86"/>
      <c r="I155" s="86">
        <v>500.6</v>
      </c>
      <c r="J155" s="86"/>
      <c r="K155" s="117"/>
    </row>
    <row r="156" spans="1:11" s="1" customFormat="1" ht="17.25" customHeight="1">
      <c r="A156" s="124"/>
      <c r="B156" s="149"/>
      <c r="C156" s="149"/>
      <c r="D156" s="150"/>
      <c r="E156" s="150"/>
      <c r="F156" s="141"/>
      <c r="G156" s="128"/>
      <c r="H156" s="141"/>
      <c r="I156" s="141"/>
      <c r="J156" s="141"/>
      <c r="K156" s="117"/>
    </row>
    <row r="157" spans="1:11" s="1" customFormat="1" ht="24" customHeight="1">
      <c r="A157" s="120"/>
      <c r="B157" s="144"/>
      <c r="C157" s="144"/>
      <c r="D157" s="147"/>
      <c r="E157" s="147"/>
      <c r="F157" s="142"/>
      <c r="G157" s="129"/>
      <c r="H157" s="142"/>
      <c r="I157" s="142"/>
      <c r="J157" s="142"/>
      <c r="K157" s="117"/>
    </row>
    <row r="158" spans="1:11" s="1" customFormat="1" ht="12.75" customHeight="1">
      <c r="A158" s="170" t="s">
        <v>176</v>
      </c>
      <c r="B158" s="143" t="s">
        <v>136</v>
      </c>
      <c r="C158" s="143" t="s">
        <v>12</v>
      </c>
      <c r="D158" s="114">
        <v>2022</v>
      </c>
      <c r="E158" s="24">
        <v>2022</v>
      </c>
      <c r="F158" s="86">
        <f>I158+H158</f>
        <v>1041.2</v>
      </c>
      <c r="G158" s="86"/>
      <c r="H158" s="86"/>
      <c r="I158" s="86">
        <f>1000+41.2</f>
        <v>1041.2</v>
      </c>
      <c r="J158" s="175"/>
      <c r="K158" s="117"/>
    </row>
    <row r="159" spans="1:11" s="1" customFormat="1" ht="39" customHeight="1">
      <c r="A159" s="171"/>
      <c r="B159" s="144"/>
      <c r="C159" s="144"/>
      <c r="D159" s="115"/>
      <c r="E159" s="42"/>
      <c r="F159" s="84"/>
      <c r="G159" s="84"/>
      <c r="H159" s="84"/>
      <c r="I159" s="84"/>
      <c r="J159" s="142"/>
      <c r="K159" s="118"/>
    </row>
    <row r="160" spans="1:11" s="1" customFormat="1" ht="11.25">
      <c r="A160" s="152"/>
      <c r="B160" s="151" t="s">
        <v>30</v>
      </c>
      <c r="C160" s="152"/>
      <c r="D160" s="169"/>
      <c r="E160" s="112">
        <v>2017</v>
      </c>
      <c r="F160" s="19">
        <f aca="true" t="shared" si="6" ref="F160:F165">SUM(H160:I160)</f>
        <v>83881.49999999999</v>
      </c>
      <c r="G160" s="19"/>
      <c r="H160" s="19">
        <f>SUM(H22)</f>
        <v>1339</v>
      </c>
      <c r="I160" s="19">
        <f>SUM(I22)</f>
        <v>82542.49999999999</v>
      </c>
      <c r="J160" s="19"/>
      <c r="K160" s="20"/>
    </row>
    <row r="161" spans="1:11" s="1" customFormat="1" ht="11.25">
      <c r="A161" s="152"/>
      <c r="B161" s="151"/>
      <c r="C161" s="152"/>
      <c r="D161" s="169"/>
      <c r="E161" s="89">
        <v>2018</v>
      </c>
      <c r="F161" s="21">
        <f t="shared" si="6"/>
        <v>39549.899999999994</v>
      </c>
      <c r="G161" s="21"/>
      <c r="H161" s="21">
        <f>SUM(+H101+H30+H139)</f>
        <v>9769</v>
      </c>
      <c r="I161" s="21">
        <f>SUM(I23)</f>
        <v>29780.899999999998</v>
      </c>
      <c r="J161" s="21"/>
      <c r="K161" s="22"/>
    </row>
    <row r="162" spans="1:11" s="1" customFormat="1" ht="11.25">
      <c r="A162" s="152"/>
      <c r="B162" s="151"/>
      <c r="C162" s="152"/>
      <c r="D162" s="169"/>
      <c r="E162" s="89">
        <v>2019</v>
      </c>
      <c r="F162" s="21">
        <f t="shared" si="6"/>
        <v>5784.700000000001</v>
      </c>
      <c r="G162" s="21"/>
      <c r="H162" s="21"/>
      <c r="I162" s="21">
        <f>SUM(I24)</f>
        <v>5784.700000000001</v>
      </c>
      <c r="J162" s="21"/>
      <c r="K162" s="22"/>
    </row>
    <row r="163" spans="1:11" s="1" customFormat="1" ht="11.25">
      <c r="A163" s="152"/>
      <c r="B163" s="151"/>
      <c r="C163" s="152"/>
      <c r="D163" s="169"/>
      <c r="E163" s="89">
        <v>2020</v>
      </c>
      <c r="F163" s="21">
        <f t="shared" si="6"/>
        <v>631.9000000000001</v>
      </c>
      <c r="G163" s="21"/>
      <c r="H163" s="21">
        <f>H25</f>
        <v>200</v>
      </c>
      <c r="I163" s="21">
        <f>SUM(I25)</f>
        <v>431.9000000000001</v>
      </c>
      <c r="J163" s="21"/>
      <c r="K163" s="22"/>
    </row>
    <row r="164" spans="1:11" s="1" customFormat="1" ht="11.25">
      <c r="A164" s="152"/>
      <c r="B164" s="151"/>
      <c r="C164" s="152"/>
      <c r="D164" s="169"/>
      <c r="E164" s="89" t="s">
        <v>80</v>
      </c>
      <c r="F164" s="21">
        <f t="shared" si="6"/>
        <v>750</v>
      </c>
      <c r="G164" s="21"/>
      <c r="H164" s="21"/>
      <c r="I164" s="21">
        <f>SUM(I33+I122+I140)</f>
        <v>750</v>
      </c>
      <c r="J164" s="21"/>
      <c r="K164" s="22"/>
    </row>
    <row r="165" spans="1:11" s="1" customFormat="1" ht="11.25">
      <c r="A165" s="152"/>
      <c r="B165" s="151"/>
      <c r="C165" s="152"/>
      <c r="D165" s="169"/>
      <c r="E165" s="89" t="s">
        <v>119</v>
      </c>
      <c r="F165" s="21">
        <f t="shared" si="6"/>
        <v>1791.2</v>
      </c>
      <c r="G165" s="21"/>
      <c r="H165" s="21"/>
      <c r="I165" s="21">
        <f>SUM(I34+I123+I141)</f>
        <v>1791.2</v>
      </c>
      <c r="J165" s="21"/>
      <c r="K165" s="22"/>
    </row>
    <row r="166" spans="1:11" s="1" customFormat="1" ht="11.25">
      <c r="A166" s="152"/>
      <c r="B166" s="151"/>
      <c r="C166" s="152"/>
      <c r="D166" s="169"/>
      <c r="E166" s="89" t="s">
        <v>170</v>
      </c>
      <c r="F166" s="21">
        <f>F142+F35</f>
        <v>150</v>
      </c>
      <c r="G166" s="21"/>
      <c r="H166" s="21"/>
      <c r="I166" s="21">
        <f>SUM(I35+I124+I142)</f>
        <v>150</v>
      </c>
      <c r="J166" s="21"/>
      <c r="K166" s="22"/>
    </row>
    <row r="167" spans="1:11" s="1" customFormat="1" ht="12" customHeight="1">
      <c r="A167" s="152"/>
      <c r="B167" s="151"/>
      <c r="C167" s="152"/>
      <c r="D167" s="169"/>
      <c r="E167" s="90" t="s">
        <v>169</v>
      </c>
      <c r="F167" s="25">
        <f>SUM(F160:F166)</f>
        <v>132539.19999999998</v>
      </c>
      <c r="G167" s="25"/>
      <c r="H167" s="25">
        <f>SUM(H160:H165)</f>
        <v>11308</v>
      </c>
      <c r="I167" s="25">
        <f>SUM(I160:I166)</f>
        <v>121231.19999999997</v>
      </c>
      <c r="J167" s="25"/>
      <c r="K167" s="26"/>
    </row>
    <row r="168" spans="1:11" s="1" customFormat="1" ht="27" customHeight="1">
      <c r="A168" s="148" t="s">
        <v>31</v>
      </c>
      <c r="B168" s="148"/>
      <c r="C168" s="148"/>
      <c r="D168" s="148"/>
      <c r="E168" s="148"/>
      <c r="F168" s="148"/>
      <c r="G168" s="148"/>
      <c r="H168" s="148"/>
      <c r="I168" s="148"/>
      <c r="J168" s="8"/>
      <c r="K168" s="28"/>
    </row>
    <row r="169" spans="1:11" s="1" customFormat="1" ht="9.75" customHeight="1">
      <c r="A169" s="130" t="s">
        <v>41</v>
      </c>
      <c r="B169" s="131"/>
      <c r="C169" s="131"/>
      <c r="D169" s="131"/>
      <c r="E169" s="8">
        <v>2017</v>
      </c>
      <c r="F169" s="10">
        <f>SUM(H169:I169)</f>
        <v>15912.1</v>
      </c>
      <c r="G169" s="10"/>
      <c r="H169" s="10">
        <f>SUM(+H174+H172+H177)</f>
        <v>7537.5</v>
      </c>
      <c r="I169" s="10">
        <f>SUM(I174+I172+I177)</f>
        <v>8374.6</v>
      </c>
      <c r="J169" s="10"/>
      <c r="K169" s="20"/>
    </row>
    <row r="170" spans="1:11" s="1" customFormat="1" ht="9.75" customHeight="1">
      <c r="A170" s="133"/>
      <c r="B170" s="134"/>
      <c r="C170" s="134"/>
      <c r="D170" s="134"/>
      <c r="E170" s="89">
        <v>2019</v>
      </c>
      <c r="F170" s="21">
        <f>I170</f>
        <v>185.3</v>
      </c>
      <c r="G170" s="21"/>
      <c r="H170" s="21"/>
      <c r="I170" s="21">
        <f>SUM(+I178)</f>
        <v>185.3</v>
      </c>
      <c r="J170" s="21"/>
      <c r="K170" s="22"/>
    </row>
    <row r="171" spans="1:11" s="1" customFormat="1" ht="12.75" customHeight="1">
      <c r="A171" s="136"/>
      <c r="B171" s="137"/>
      <c r="C171" s="137"/>
      <c r="D171" s="137"/>
      <c r="E171" s="9"/>
      <c r="F171" s="11"/>
      <c r="G171" s="11"/>
      <c r="H171" s="11"/>
      <c r="I171" s="11"/>
      <c r="J171" s="11"/>
      <c r="K171" s="26"/>
    </row>
    <row r="172" spans="1:11" s="1" customFormat="1" ht="20.25" customHeight="1">
      <c r="A172" s="125" t="s">
        <v>98</v>
      </c>
      <c r="B172" s="126"/>
      <c r="C172" s="126"/>
      <c r="D172" s="127"/>
      <c r="E172" s="91">
        <v>2017</v>
      </c>
      <c r="F172" s="92">
        <f aca="true" t="shared" si="7" ref="F172:F178">SUM(H172:I172)</f>
        <v>7030</v>
      </c>
      <c r="G172" s="92"/>
      <c r="H172" s="93"/>
      <c r="I172" s="93">
        <f>SUM(I173)</f>
        <v>7030</v>
      </c>
      <c r="J172" s="93"/>
      <c r="K172" s="28"/>
    </row>
    <row r="173" spans="1:11" s="1" customFormat="1" ht="69.75" customHeight="1">
      <c r="A173" s="36" t="s">
        <v>37</v>
      </c>
      <c r="B173" s="16" t="s">
        <v>47</v>
      </c>
      <c r="C173" s="16" t="s">
        <v>12</v>
      </c>
      <c r="D173" s="17">
        <v>2017</v>
      </c>
      <c r="E173" s="17">
        <v>2017</v>
      </c>
      <c r="F173" s="94">
        <f t="shared" si="7"/>
        <v>7030</v>
      </c>
      <c r="G173" s="94"/>
      <c r="H173" s="94"/>
      <c r="I173" s="38">
        <v>7030</v>
      </c>
      <c r="J173" s="38"/>
      <c r="K173" s="16" t="s">
        <v>141</v>
      </c>
    </row>
    <row r="174" spans="1:11" s="1" customFormat="1" ht="24" customHeight="1">
      <c r="A174" s="125" t="s">
        <v>96</v>
      </c>
      <c r="B174" s="126"/>
      <c r="C174" s="126"/>
      <c r="D174" s="127"/>
      <c r="E174" s="91">
        <v>2017</v>
      </c>
      <c r="F174" s="92">
        <f t="shared" si="7"/>
        <v>8375</v>
      </c>
      <c r="G174" s="92"/>
      <c r="H174" s="93">
        <f>SUM(H175)</f>
        <v>7537.5</v>
      </c>
      <c r="I174" s="93">
        <f>SUM(I175)</f>
        <v>837.5</v>
      </c>
      <c r="J174" s="93"/>
      <c r="K174" s="28"/>
    </row>
    <row r="175" spans="1:11" s="1" customFormat="1" ht="162.75" customHeight="1">
      <c r="A175" s="36" t="s">
        <v>45</v>
      </c>
      <c r="B175" s="95" t="s">
        <v>32</v>
      </c>
      <c r="C175" s="16"/>
      <c r="D175" s="17">
        <v>2017</v>
      </c>
      <c r="E175" s="17">
        <v>2017</v>
      </c>
      <c r="F175" s="94">
        <f t="shared" si="7"/>
        <v>8375</v>
      </c>
      <c r="G175" s="94"/>
      <c r="H175" s="94">
        <f>SUM(H176)</f>
        <v>7537.5</v>
      </c>
      <c r="I175" s="38">
        <f>SUM(I176)</f>
        <v>837.5</v>
      </c>
      <c r="J175" s="38"/>
      <c r="K175" s="28"/>
    </row>
    <row r="176" spans="1:11" s="1" customFormat="1" ht="46.5" customHeight="1">
      <c r="A176" s="36" t="s">
        <v>97</v>
      </c>
      <c r="B176" s="16" t="s">
        <v>33</v>
      </c>
      <c r="C176" s="16" t="s">
        <v>12</v>
      </c>
      <c r="D176" s="17">
        <v>2017</v>
      </c>
      <c r="E176" s="17">
        <v>2017</v>
      </c>
      <c r="F176" s="94">
        <f t="shared" si="7"/>
        <v>8375</v>
      </c>
      <c r="G176" s="94"/>
      <c r="H176" s="38">
        <v>7537.5</v>
      </c>
      <c r="I176" s="38">
        <v>837.5</v>
      </c>
      <c r="J176" s="38"/>
      <c r="K176" s="96" t="s">
        <v>141</v>
      </c>
    </row>
    <row r="177" spans="1:11" s="1" customFormat="1" ht="12" customHeight="1">
      <c r="A177" s="130" t="s">
        <v>108</v>
      </c>
      <c r="B177" s="131"/>
      <c r="C177" s="131"/>
      <c r="D177" s="132"/>
      <c r="E177" s="8">
        <v>2017</v>
      </c>
      <c r="F177" s="29">
        <f t="shared" si="7"/>
        <v>507.09999999999997</v>
      </c>
      <c r="G177" s="29"/>
      <c r="H177" s="30"/>
      <c r="I177" s="30">
        <f>SUM(I181+I182+I183)</f>
        <v>507.09999999999997</v>
      </c>
      <c r="J177" s="30"/>
      <c r="K177" s="20"/>
    </row>
    <row r="178" spans="1:11" s="1" customFormat="1" ht="12" customHeight="1">
      <c r="A178" s="133"/>
      <c r="B178" s="134"/>
      <c r="C178" s="134"/>
      <c r="D178" s="135"/>
      <c r="E178" s="31">
        <v>2019</v>
      </c>
      <c r="F178" s="32">
        <f t="shared" si="7"/>
        <v>185.3</v>
      </c>
      <c r="G178" s="32"/>
      <c r="H178" s="33"/>
      <c r="I178" s="33">
        <f>SUM(I180+I184)</f>
        <v>185.3</v>
      </c>
      <c r="J178" s="33"/>
      <c r="K178" s="22"/>
    </row>
    <row r="179" spans="1:11" s="1" customFormat="1" ht="4.5" customHeight="1">
      <c r="A179" s="133"/>
      <c r="B179" s="134"/>
      <c r="C179" s="134"/>
      <c r="D179" s="135"/>
      <c r="E179" s="31"/>
      <c r="F179" s="21"/>
      <c r="G179" s="21"/>
      <c r="H179" s="21"/>
      <c r="I179" s="21"/>
      <c r="J179" s="21"/>
      <c r="K179" s="26"/>
    </row>
    <row r="180" spans="1:11" s="1" customFormat="1" ht="46.5" customHeight="1">
      <c r="A180" s="36" t="s">
        <v>39</v>
      </c>
      <c r="B180" s="16" t="s">
        <v>101</v>
      </c>
      <c r="C180" s="16" t="s">
        <v>12</v>
      </c>
      <c r="D180" s="17">
        <v>2019</v>
      </c>
      <c r="E180" s="17">
        <v>2019</v>
      </c>
      <c r="F180" s="94">
        <f aca="true" t="shared" si="8" ref="F180:F186">SUM(H180:I180)</f>
        <v>86.3</v>
      </c>
      <c r="G180" s="94"/>
      <c r="H180" s="94"/>
      <c r="I180" s="38">
        <v>86.3</v>
      </c>
      <c r="J180" s="38"/>
      <c r="K180" s="96" t="s">
        <v>141</v>
      </c>
    </row>
    <row r="181" spans="1:11" s="1" customFormat="1" ht="93" customHeight="1">
      <c r="A181" s="36" t="s">
        <v>99</v>
      </c>
      <c r="B181" s="16" t="s">
        <v>34</v>
      </c>
      <c r="C181" s="16" t="s">
        <v>12</v>
      </c>
      <c r="D181" s="17">
        <v>2017</v>
      </c>
      <c r="E181" s="17">
        <v>2017</v>
      </c>
      <c r="F181" s="94">
        <f t="shared" si="8"/>
        <v>389.4</v>
      </c>
      <c r="G181" s="94"/>
      <c r="H181" s="38"/>
      <c r="I181" s="38">
        <v>389.4</v>
      </c>
      <c r="J181" s="38"/>
      <c r="K181" s="172" t="s">
        <v>141</v>
      </c>
    </row>
    <row r="182" spans="1:11" s="1" customFormat="1" ht="45.75" customHeight="1">
      <c r="A182" s="36" t="s">
        <v>100</v>
      </c>
      <c r="B182" s="16" t="s">
        <v>35</v>
      </c>
      <c r="C182" s="16" t="s">
        <v>12</v>
      </c>
      <c r="D182" s="17">
        <v>2017</v>
      </c>
      <c r="E182" s="17">
        <v>2017</v>
      </c>
      <c r="F182" s="94">
        <f t="shared" si="8"/>
        <v>109</v>
      </c>
      <c r="G182" s="94"/>
      <c r="H182" s="94"/>
      <c r="I182" s="38">
        <v>109</v>
      </c>
      <c r="J182" s="38"/>
      <c r="K182" s="173"/>
    </row>
    <row r="183" spans="1:11" s="1" customFormat="1" ht="59.25" customHeight="1">
      <c r="A183" s="36" t="s">
        <v>109</v>
      </c>
      <c r="B183" s="16" t="s">
        <v>18</v>
      </c>
      <c r="C183" s="16" t="s">
        <v>12</v>
      </c>
      <c r="D183" s="17">
        <v>2017</v>
      </c>
      <c r="E183" s="17">
        <v>2017</v>
      </c>
      <c r="F183" s="94">
        <f t="shared" si="8"/>
        <v>8.7</v>
      </c>
      <c r="G183" s="94"/>
      <c r="H183" s="94"/>
      <c r="I183" s="38">
        <v>8.7</v>
      </c>
      <c r="J183" s="38"/>
      <c r="K183" s="173"/>
    </row>
    <row r="184" spans="1:11" s="1" customFormat="1" ht="104.25" customHeight="1">
      <c r="A184" s="39" t="s">
        <v>110</v>
      </c>
      <c r="B184" s="23" t="s">
        <v>111</v>
      </c>
      <c r="C184" s="23" t="s">
        <v>12</v>
      </c>
      <c r="D184" s="24">
        <v>2019</v>
      </c>
      <c r="E184" s="24">
        <v>2019</v>
      </c>
      <c r="F184" s="86">
        <f t="shared" si="8"/>
        <v>99</v>
      </c>
      <c r="G184" s="86"/>
      <c r="H184" s="86"/>
      <c r="I184" s="37">
        <v>99</v>
      </c>
      <c r="J184" s="37"/>
      <c r="K184" s="174"/>
    </row>
    <row r="185" spans="1:11" s="1" customFormat="1" ht="11.25">
      <c r="A185" s="163"/>
      <c r="B185" s="163" t="s">
        <v>36</v>
      </c>
      <c r="C185" s="166"/>
      <c r="D185" s="97"/>
      <c r="E185" s="97">
        <v>2017</v>
      </c>
      <c r="F185" s="19">
        <f t="shared" si="8"/>
        <v>15912.1</v>
      </c>
      <c r="G185" s="19"/>
      <c r="H185" s="19">
        <f>SUM(H169)</f>
        <v>7537.5</v>
      </c>
      <c r="I185" s="98">
        <f>SUM(I169)</f>
        <v>8374.6</v>
      </c>
      <c r="J185" s="98"/>
      <c r="K185" s="20"/>
    </row>
    <row r="186" spans="1:11" s="1" customFormat="1" ht="11.25">
      <c r="A186" s="164"/>
      <c r="B186" s="164"/>
      <c r="C186" s="167"/>
      <c r="D186" s="72"/>
      <c r="E186" s="72">
        <v>2019</v>
      </c>
      <c r="F186" s="21">
        <f t="shared" si="8"/>
        <v>185.3</v>
      </c>
      <c r="G186" s="21"/>
      <c r="H186" s="21"/>
      <c r="I186" s="99">
        <f>SUM(I170)</f>
        <v>185.3</v>
      </c>
      <c r="J186" s="99"/>
      <c r="K186" s="22"/>
    </row>
    <row r="187" spans="1:11" ht="13.5" customHeight="1">
      <c r="A187" s="165"/>
      <c r="B187" s="165"/>
      <c r="C187" s="168"/>
      <c r="D187" s="100"/>
      <c r="E187" s="100" t="s">
        <v>83</v>
      </c>
      <c r="F187" s="25">
        <f>I187+H187</f>
        <v>16097.4</v>
      </c>
      <c r="G187" s="25"/>
      <c r="H187" s="25">
        <f>H185</f>
        <v>7537.5</v>
      </c>
      <c r="I187" s="101">
        <f>I185+I186</f>
        <v>8559.9</v>
      </c>
      <c r="J187" s="101"/>
      <c r="K187" s="26"/>
    </row>
    <row r="188" ht="15.75">
      <c r="A188" s="5"/>
    </row>
  </sheetData>
  <sheetProtection/>
  <mergeCells count="152">
    <mergeCell ref="K149:K159"/>
    <mergeCell ref="G156:G157"/>
    <mergeCell ref="H156:H157"/>
    <mergeCell ref="I156:I157"/>
    <mergeCell ref="J156:J157"/>
    <mergeCell ref="A158:A159"/>
    <mergeCell ref="B158:B159"/>
    <mergeCell ref="C158:C159"/>
    <mergeCell ref="D158:D159"/>
    <mergeCell ref="J158:J159"/>
    <mergeCell ref="A155:A157"/>
    <mergeCell ref="B155:B157"/>
    <mergeCell ref="C155:C157"/>
    <mergeCell ref="D155:D157"/>
    <mergeCell ref="E156:E157"/>
    <mergeCell ref="F156:F157"/>
    <mergeCell ref="K181:K184"/>
    <mergeCell ref="F11:J11"/>
    <mergeCell ref="A9:K9"/>
    <mergeCell ref="K58:K59"/>
    <mergeCell ref="K60:K65"/>
    <mergeCell ref="K67:K68"/>
    <mergeCell ref="B84:B87"/>
    <mergeCell ref="C95:C96"/>
    <mergeCell ref="K36:K53"/>
    <mergeCell ref="K89:K91"/>
    <mergeCell ref="K113:K115"/>
    <mergeCell ref="K95:K96"/>
    <mergeCell ref="K99:K100"/>
    <mergeCell ref="A8:K8"/>
    <mergeCell ref="D105:D108"/>
    <mergeCell ref="K54:K55"/>
    <mergeCell ref="K56:K57"/>
    <mergeCell ref="C84:C87"/>
    <mergeCell ref="D64:D65"/>
    <mergeCell ref="A72:A75"/>
    <mergeCell ref="K143:K148"/>
    <mergeCell ref="D152:D154"/>
    <mergeCell ref="B109:B112"/>
    <mergeCell ref="J135:J136"/>
    <mergeCell ref="A95:A96"/>
    <mergeCell ref="B95:B96"/>
    <mergeCell ref="A149:A151"/>
    <mergeCell ref="B149:B151"/>
    <mergeCell ref="C149:C151"/>
    <mergeCell ref="A145:A146"/>
    <mergeCell ref="A147:A148"/>
    <mergeCell ref="B147:B148"/>
    <mergeCell ref="D84:D87"/>
    <mergeCell ref="A160:A167"/>
    <mergeCell ref="A152:A154"/>
    <mergeCell ref="B152:B154"/>
    <mergeCell ref="A135:A136"/>
    <mergeCell ref="C152:C154"/>
    <mergeCell ref="C145:C146"/>
    <mergeCell ref="A120:D124"/>
    <mergeCell ref="C135:C136"/>
    <mergeCell ref="D118:D119"/>
    <mergeCell ref="A54:A55"/>
    <mergeCell ref="B80:B83"/>
    <mergeCell ref="A109:A112"/>
    <mergeCell ref="A105:A108"/>
    <mergeCell ref="A56:A57"/>
    <mergeCell ref="A84:A87"/>
    <mergeCell ref="A97:D98"/>
    <mergeCell ref="D80:D83"/>
    <mergeCell ref="A185:A187"/>
    <mergeCell ref="B185:B187"/>
    <mergeCell ref="C185:C187"/>
    <mergeCell ref="A174:D174"/>
    <mergeCell ref="A177:D179"/>
    <mergeCell ref="C118:C119"/>
    <mergeCell ref="A169:D171"/>
    <mergeCell ref="B135:B136"/>
    <mergeCell ref="D135:D136"/>
    <mergeCell ref="D160:D167"/>
    <mergeCell ref="D109:D112"/>
    <mergeCell ref="B72:B75"/>
    <mergeCell ref="B105:B108"/>
    <mergeCell ref="B76:B79"/>
    <mergeCell ref="A76:A79"/>
    <mergeCell ref="D76:D79"/>
    <mergeCell ref="C109:C112"/>
    <mergeCell ref="C76:C79"/>
    <mergeCell ref="C105:C108"/>
    <mergeCell ref="A93:D94"/>
    <mergeCell ref="C48:C53"/>
    <mergeCell ref="B39:B40"/>
    <mergeCell ref="C56:C57"/>
    <mergeCell ref="C54:C55"/>
    <mergeCell ref="B58:B59"/>
    <mergeCell ref="B48:B53"/>
    <mergeCell ref="A101:D104"/>
    <mergeCell ref="D54:D55"/>
    <mergeCell ref="D72:D75"/>
    <mergeCell ref="D58:D59"/>
    <mergeCell ref="B56:B57"/>
    <mergeCell ref="C58:C59"/>
    <mergeCell ref="A64:A65"/>
    <mergeCell ref="B64:B65"/>
    <mergeCell ref="C72:C75"/>
    <mergeCell ref="C64:C65"/>
    <mergeCell ref="D11:D12"/>
    <mergeCell ref="C13:C20"/>
    <mergeCell ref="D13:D20"/>
    <mergeCell ref="A48:A53"/>
    <mergeCell ref="A22:D28"/>
    <mergeCell ref="D48:D53"/>
    <mergeCell ref="C39:C40"/>
    <mergeCell ref="A29:D35"/>
    <mergeCell ref="A13:A20"/>
    <mergeCell ref="B13:B20"/>
    <mergeCell ref="A39:A40"/>
    <mergeCell ref="A58:A59"/>
    <mergeCell ref="F133:F134"/>
    <mergeCell ref="A172:D172"/>
    <mergeCell ref="B160:B167"/>
    <mergeCell ref="C160:C167"/>
    <mergeCell ref="C147:C148"/>
    <mergeCell ref="B145:B146"/>
    <mergeCell ref="A80:A83"/>
    <mergeCell ref="C80:C83"/>
    <mergeCell ref="A168:I168"/>
    <mergeCell ref="E11:E12"/>
    <mergeCell ref="A133:A134"/>
    <mergeCell ref="B132:B134"/>
    <mergeCell ref="C132:C134"/>
    <mergeCell ref="D132:D134"/>
    <mergeCell ref="E133:E134"/>
    <mergeCell ref="B54:B55"/>
    <mergeCell ref="A11:A12"/>
    <mergeCell ref="A116:D117"/>
    <mergeCell ref="A138:D142"/>
    <mergeCell ref="A1:K1"/>
    <mergeCell ref="H133:H134"/>
    <mergeCell ref="I133:I134"/>
    <mergeCell ref="K11:K12"/>
    <mergeCell ref="J133:J134"/>
    <mergeCell ref="B118:B119"/>
    <mergeCell ref="B11:B12"/>
    <mergeCell ref="D56:D57"/>
    <mergeCell ref="D149:D151"/>
    <mergeCell ref="K130:K137"/>
    <mergeCell ref="C11:C12"/>
    <mergeCell ref="A118:A119"/>
    <mergeCell ref="D39:D40"/>
    <mergeCell ref="K69:K87"/>
    <mergeCell ref="B125:B129"/>
    <mergeCell ref="A128:A129"/>
    <mergeCell ref="A21:I21"/>
    <mergeCell ref="G133:G134"/>
  </mergeCells>
  <printOptions/>
  <pageMargins left="0.7086614173228347" right="0.3937007874015748" top="0.5511811023622047" bottom="0.5511811023622047" header="0.31496062992125984" footer="0.31496062992125984"/>
  <pageSetup fitToHeight="0" horizontalDpi="600" verticalDpi="600" orientation="portrait" paperSize="9" scale="75" r:id="rId1"/>
  <rowBreaks count="4" manualBreakCount="4">
    <brk id="55" max="10" man="1"/>
    <brk id="88" max="10" man="1"/>
    <brk id="129" max="10" man="1"/>
    <brk id="1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2020-12-01T07:32:29Z</cp:lastPrinted>
  <dcterms:created xsi:type="dcterms:W3CDTF">2017-12-07T11:13:11Z</dcterms:created>
  <dcterms:modified xsi:type="dcterms:W3CDTF">2020-12-01T07:34:52Z</dcterms:modified>
  <cp:category/>
  <cp:version/>
  <cp:contentType/>
  <cp:contentStatus/>
</cp:coreProperties>
</file>