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425" windowHeight="9690" activeTab="1"/>
  </bookViews>
  <sheets>
    <sheet name="Прил. 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<sst xmlns="http://schemas.openxmlformats.org/spreadsheetml/2006/main" count="102" uniqueCount="59">
  <si>
    <t>Приложение 1 к Пояснительной записке</t>
  </si>
  <si>
    <t xml:space="preserve">Сравнительная таблица </t>
  </si>
  <si>
    <t>Наименование</t>
  </si>
  <si>
    <t>Раздел</t>
  </si>
  <si>
    <t>включено в проект бюджета</t>
  </si>
  <si>
    <t>изменение утвержден-ного бюджета (+, -)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</si>
  <si>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</si>
  <si>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</si>
  <si>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</si>
  <si>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</si>
  <si>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</si>
  <si>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</si>
  <si>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</si>
  <si>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</si>
  <si>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расходов</t>
  </si>
  <si>
    <t>Условно утвержденные расходы</t>
  </si>
  <si>
    <t>% к всего расходов</t>
  </si>
  <si>
    <t>Всего расходов</t>
  </si>
  <si>
    <t>Доходы всего:</t>
  </si>
  <si>
    <t>в том числе:</t>
  </si>
  <si>
    <t>Дефицит</t>
  </si>
  <si>
    <t>(% к собственным доходам)</t>
  </si>
  <si>
    <t>изменение утвержден-ного бюджета (%)</t>
  </si>
  <si>
    <t>0100</t>
  </si>
  <si>
    <t>0300</t>
  </si>
  <si>
    <t>0400</t>
  </si>
  <si>
    <t>0500</t>
  </si>
  <si>
    <t>0800</t>
  </si>
  <si>
    <t>2019 год</t>
  </si>
  <si>
    <t>рост к 2018 году (+,-)</t>
  </si>
  <si>
    <t>(%) к 2018 году</t>
  </si>
  <si>
    <t>2020 год</t>
  </si>
  <si>
    <t>Образование</t>
  </si>
  <si>
    <t>0700</t>
  </si>
  <si>
    <t>(в сравнении с бюджетом принятым на 2017-2019 годы)</t>
  </si>
  <si>
    <t>к проекту бюджета муниципального образования "Приморское городское поселение"  Выборгского района Ленинградской области на 2018 год и на плановый период 2019 и 2020 годов</t>
  </si>
  <si>
    <t>рост к 2019 году (+,-)</t>
  </si>
  <si>
    <t>(%) к 2019 году</t>
  </si>
  <si>
    <t>налоговые и неналоговые</t>
  </si>
  <si>
    <t xml:space="preserve">включено </t>
  </si>
  <si>
    <t>в проект бюджета</t>
  </si>
  <si>
    <t xml:space="preserve">налоговые и неналоговые </t>
  </si>
  <si>
    <t>Приложение 2 к Пояснительной записке</t>
  </si>
  <si>
    <t>2018 год*</t>
  </si>
  <si>
    <t>(на 01.09.2018 г.)</t>
  </si>
  <si>
    <t>2021 год</t>
  </si>
  <si>
    <t>(%) к 2020 году</t>
  </si>
  <si>
    <t>рост к 2020 году (+,-)</t>
  </si>
  <si>
    <t>к проекту бюджета муниципального образования "Приморское городское поселение"  Выборгского района Ленинградской области на 2019 год и на плановый период 2020 и 2021 годов</t>
  </si>
  <si>
    <t>(в сравнении с бюджетом принятым на 2018-2020 годы)</t>
  </si>
  <si>
    <t>*) В целях обеспечения сопоставимости основные характеристики бюджета муниципального образования «Приморское городское поселение» Выборгского района Ленинградской области, данные на 2018 год  приведены  без учета  целевых безвозмездных поступлений из федерального, областного бюджета и бюджета муниципального образования «Выборгский район» Ленинградской области, направленных на дополнительные расходы свободных остатков бюджетных средств, образовавшихся на 01 января 2018 года.</t>
  </si>
  <si>
    <t>0200</t>
  </si>
  <si>
    <t>Национальная оборона</t>
  </si>
  <si>
    <t>безвозмездные поступления</t>
  </si>
  <si>
    <t>(тысяч рублей)</t>
  </si>
  <si>
    <t>бюджет с изменением                     (на 01.09.2018 г.)</t>
  </si>
  <si>
    <t>бюджет с измененим      (на 01.09.2018 г.)</t>
  </si>
  <si>
    <t>бюджет с изменением    (на 01.09.2018 г.)</t>
  </si>
  <si>
    <t xml:space="preserve">бюджет с изменением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</si>
</sst>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176" fontId="44" fillId="0" borderId="10" xfId="0" applyNumberFormat="1" applyFont="1" applyBorder="1" applyAlignment="1">
      <alignment horizontal="right"/>
    </xf>
    <xf numFmtId="176" fontId="45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justify" vertical="top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right" wrapText="1"/>
    </xf>
    <xf numFmtId="0" fontId="44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I8" sqref="I8"/>
    </sheetView>
  </sheetViews>
  <sheetFormatPr defaultColWidth="9.140625" defaultRowHeight="15"/>
  <cols>
    <col min="1" max="1" width="35.00390625" style="0" customWidth="1"/>
    <col min="2" max="2" width="6.140625" style="0" customWidth="1"/>
    <col min="3" max="3" width="13.7109375" style="0" customWidth="1"/>
    <col min="4" max="4" width="13.421875" style="0" customWidth="1"/>
    <col min="5" max="5" width="10.57421875" style="0" customWidth="1"/>
    <col min="6" max="6" width="12.00390625" style="0" customWidth="1"/>
    <col min="7" max="7" width="12.28125" style="0" customWidth="1"/>
    <col min="8" max="8" width="14.00390625" style="0" customWidth="1"/>
    <col min="9" max="9" width="10.28125" style="0" customWidth="1"/>
    <col min="10" max="10" width="12.8515625" style="0" customWidth="1"/>
    <col min="11" max="11" width="11.28125" style="0" customWidth="1"/>
    <col min="12" max="12" width="9.8515625" style="0" customWidth="1"/>
  </cols>
  <sheetData>
    <row r="1" spans="1:12" ht="18.75">
      <c r="A1" s="1"/>
      <c r="H1" s="24" t="s">
        <v>0</v>
      </c>
      <c r="I1" s="24"/>
      <c r="J1" s="24"/>
      <c r="K1" s="24"/>
      <c r="L1" s="24"/>
    </row>
    <row r="2" spans="1:12" ht="18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7.5" customHeight="1">
      <c r="A3" s="26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>
      <c r="A4" s="27" t="s">
        <v>49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22" customFormat="1" ht="18.75">
      <c r="A5" s="31" t="s">
        <v>54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">
      <c r="A6" s="28" t="s">
        <v>2</v>
      </c>
      <c r="B6" s="29" t="s">
        <v>3</v>
      </c>
      <c r="C6" s="14" t="s">
        <v>43</v>
      </c>
      <c r="D6" s="30" t="s">
        <v>28</v>
      </c>
      <c r="E6" s="30"/>
      <c r="F6" s="30"/>
      <c r="G6" s="30"/>
      <c r="H6" s="30" t="s">
        <v>31</v>
      </c>
      <c r="I6" s="30"/>
      <c r="J6" s="30"/>
      <c r="K6" s="30"/>
      <c r="L6" s="14" t="s">
        <v>45</v>
      </c>
    </row>
    <row r="7" spans="1:12" ht="51.75">
      <c r="A7" s="28"/>
      <c r="B7" s="29"/>
      <c r="C7" s="13" t="s">
        <v>55</v>
      </c>
      <c r="D7" s="13" t="s">
        <v>56</v>
      </c>
      <c r="E7" s="8" t="s">
        <v>4</v>
      </c>
      <c r="F7" s="8" t="s">
        <v>5</v>
      </c>
      <c r="G7" s="8" t="s">
        <v>22</v>
      </c>
      <c r="H7" s="13" t="s">
        <v>57</v>
      </c>
      <c r="I7" s="8" t="s">
        <v>4</v>
      </c>
      <c r="J7" s="8" t="s">
        <v>5</v>
      </c>
      <c r="K7" s="8" t="s">
        <v>22</v>
      </c>
      <c r="L7" s="8" t="s">
        <v>4</v>
      </c>
    </row>
    <row r="8" spans="1:12" ht="15">
      <c r="A8" s="2" t="s">
        <v>6</v>
      </c>
      <c r="B8" s="3" t="s">
        <v>23</v>
      </c>
      <c r="C8" s="15">
        <f>18837.7+205.1+2684.5+4469.9+1038.1+49.7</f>
        <v>27284.999999999996</v>
      </c>
      <c r="D8" s="15">
        <v>26330.7</v>
      </c>
      <c r="E8" s="15">
        <f>18604.7+245.5+1381.9+5062.6+1122.8+51+960</f>
        <v>27428.500000000004</v>
      </c>
      <c r="F8" s="15">
        <f>SUM(E8-D8)</f>
        <v>1097.800000000003</v>
      </c>
      <c r="G8" s="15">
        <f>SUM(E8/D8*100)</f>
        <v>104.16927768726241</v>
      </c>
      <c r="H8" s="15">
        <v>27349.1</v>
      </c>
      <c r="I8" s="15">
        <f>18637.5+245.5+1438.4+5109+1122.8+51</f>
        <v>26604.2</v>
      </c>
      <c r="J8" s="15">
        <f>SUM(I8-H8)</f>
        <v>-744.8999999999978</v>
      </c>
      <c r="K8" s="15">
        <f>SUM(I8/H8*100)</f>
        <v>97.27632719175404</v>
      </c>
      <c r="L8" s="15">
        <f>18700.9+245.5+1499+5179.5+1122.8+51</f>
        <v>26798.7</v>
      </c>
    </row>
    <row r="9" spans="1:12" s="19" customFormat="1" ht="15">
      <c r="A9" s="2" t="s">
        <v>52</v>
      </c>
      <c r="B9" s="3" t="s">
        <v>51</v>
      </c>
      <c r="C9" s="15">
        <v>719.7</v>
      </c>
      <c r="D9" s="15">
        <v>662.9</v>
      </c>
      <c r="E9" s="15">
        <v>727.8</v>
      </c>
      <c r="F9" s="15">
        <f>SUM(E9-D9)</f>
        <v>64.89999999999998</v>
      </c>
      <c r="G9" s="15">
        <f>SUM(E9/D9*100)</f>
        <v>109.79031528133956</v>
      </c>
      <c r="H9" s="15"/>
      <c r="I9" s="15">
        <v>755.8</v>
      </c>
      <c r="J9" s="15">
        <f>SUM(I9-H9)</f>
        <v>755.8</v>
      </c>
      <c r="K9" s="15"/>
      <c r="L9" s="15"/>
    </row>
    <row r="10" spans="1:12" ht="26.25">
      <c r="A10" s="2" t="s">
        <v>7</v>
      </c>
      <c r="B10" s="3" t="s">
        <v>24</v>
      </c>
      <c r="C10" s="15">
        <f>493.6+446.8+588.5</f>
        <v>1528.9</v>
      </c>
      <c r="D10" s="15">
        <v>2060.4</v>
      </c>
      <c r="E10" s="15">
        <f>605.8+2735+611</f>
        <v>3951.8</v>
      </c>
      <c r="F10" s="15">
        <f aca="true" t="shared" si="0" ref="F10:F26">SUM(E10-D10)</f>
        <v>1891.4</v>
      </c>
      <c r="G10" s="15">
        <f aca="true" t="shared" si="1" ref="G10:G26">SUM(E10/D10*100)</f>
        <v>191.79770918268298</v>
      </c>
      <c r="H10" s="15">
        <v>1467.7</v>
      </c>
      <c r="I10" s="15">
        <f>592.1+2800+611</f>
        <v>4003.1</v>
      </c>
      <c r="J10" s="15">
        <f aca="true" t="shared" si="2" ref="J10:J26">SUM(I10-H10)</f>
        <v>2535.3999999999996</v>
      </c>
      <c r="K10" s="15">
        <f aca="true" t="shared" si="3" ref="K10:K26">SUM(I10/H10*100)</f>
        <v>272.7464740750834</v>
      </c>
      <c r="L10" s="15">
        <f>565.8+345+611</f>
        <v>1521.8</v>
      </c>
    </row>
    <row r="11" spans="1:12" ht="15">
      <c r="A11" s="2" t="s">
        <v>8</v>
      </c>
      <c r="B11" s="3" t="s">
        <v>25</v>
      </c>
      <c r="C11" s="15">
        <f>240+2413.5+9769+95</f>
        <v>12517.5</v>
      </c>
      <c r="D11" s="15">
        <v>9121.7</v>
      </c>
      <c r="E11" s="15">
        <f>260+2736+16595.8+80</f>
        <v>19671.8</v>
      </c>
      <c r="F11" s="15">
        <f t="shared" si="0"/>
        <v>10550.099999999999</v>
      </c>
      <c r="G11" s="15">
        <f t="shared" si="1"/>
        <v>215.65936174178057</v>
      </c>
      <c r="H11" s="15">
        <v>10471.6</v>
      </c>
      <c r="I11" s="15">
        <f>280+2736+19207.5+90</f>
        <v>22313.5</v>
      </c>
      <c r="J11" s="15">
        <f t="shared" si="2"/>
        <v>11841.9</v>
      </c>
      <c r="K11" s="15">
        <f t="shared" si="3"/>
        <v>213.08587035410062</v>
      </c>
      <c r="L11" s="15">
        <f>300+2736+17151+100</f>
        <v>20287</v>
      </c>
    </row>
    <row r="12" spans="1:12" ht="15">
      <c r="A12" s="2" t="s">
        <v>9</v>
      </c>
      <c r="B12" s="3" t="s">
        <v>26</v>
      </c>
      <c r="C12" s="15">
        <f>5275+5230.8+20511.5</f>
        <v>31017.3</v>
      </c>
      <c r="D12" s="15">
        <v>23872</v>
      </c>
      <c r="E12" s="15">
        <f>9325.2+3821.8+24983.6</f>
        <v>38130.6</v>
      </c>
      <c r="F12" s="15">
        <f t="shared" si="0"/>
        <v>14258.599999999999</v>
      </c>
      <c r="G12" s="15">
        <f t="shared" si="1"/>
        <v>159.72939008042894</v>
      </c>
      <c r="H12" s="15">
        <v>25389.1</v>
      </c>
      <c r="I12" s="15">
        <f>11064.8+1541.8+25293.4</f>
        <v>37900</v>
      </c>
      <c r="J12" s="15">
        <f t="shared" si="2"/>
        <v>12510.900000000001</v>
      </c>
      <c r="K12" s="15">
        <f t="shared" si="3"/>
        <v>149.2766580934338</v>
      </c>
      <c r="L12" s="15">
        <f>13433.5+721.8+29800.9</f>
        <v>43956.2</v>
      </c>
    </row>
    <row r="13" spans="1:12" ht="15">
      <c r="A13" s="2" t="s">
        <v>32</v>
      </c>
      <c r="B13" s="3" t="s">
        <v>33</v>
      </c>
      <c r="C13" s="15">
        <v>1148.5</v>
      </c>
      <c r="D13" s="15">
        <v>969.3</v>
      </c>
      <c r="E13" s="15">
        <v>1189.7</v>
      </c>
      <c r="F13" s="15">
        <f t="shared" si="0"/>
        <v>220.4000000000001</v>
      </c>
      <c r="G13" s="15">
        <f t="shared" si="1"/>
        <v>122.73805839265451</v>
      </c>
      <c r="H13" s="15">
        <v>969.3</v>
      </c>
      <c r="I13" s="15">
        <v>1247.2</v>
      </c>
      <c r="J13" s="15">
        <f t="shared" si="2"/>
        <v>277.9000000000001</v>
      </c>
      <c r="K13" s="15">
        <f t="shared" si="3"/>
        <v>128.67017435262562</v>
      </c>
      <c r="L13" s="15">
        <v>1307.6</v>
      </c>
    </row>
    <row r="14" spans="1:12" ht="15">
      <c r="A14" s="2" t="s">
        <v>10</v>
      </c>
      <c r="B14" s="3" t="s">
        <v>27</v>
      </c>
      <c r="C14" s="15">
        <v>26263.6</v>
      </c>
      <c r="D14" s="15">
        <v>31090.2</v>
      </c>
      <c r="E14" s="15">
        <f>36552.4</f>
        <v>36552.4</v>
      </c>
      <c r="F14" s="15">
        <f t="shared" si="0"/>
        <v>5462.200000000001</v>
      </c>
      <c r="G14" s="15">
        <f t="shared" si="1"/>
        <v>117.5688802259233</v>
      </c>
      <c r="H14" s="15">
        <v>31134.3</v>
      </c>
      <c r="I14" s="15">
        <v>36790.1</v>
      </c>
      <c r="J14" s="15">
        <f t="shared" si="2"/>
        <v>5655.799999999999</v>
      </c>
      <c r="K14" s="15">
        <f t="shared" si="3"/>
        <v>118.16581712130994</v>
      </c>
      <c r="L14" s="15">
        <v>37045.4</v>
      </c>
    </row>
    <row r="15" spans="1:12" ht="15">
      <c r="A15" s="2" t="s">
        <v>11</v>
      </c>
      <c r="B15" s="5">
        <v>1000</v>
      </c>
      <c r="C15" s="15">
        <v>1431.4</v>
      </c>
      <c r="D15" s="15">
        <v>1397.3</v>
      </c>
      <c r="E15" s="15">
        <f>1341.9+168.3</f>
        <v>1510.2</v>
      </c>
      <c r="F15" s="15">
        <f t="shared" si="0"/>
        <v>112.90000000000009</v>
      </c>
      <c r="G15" s="15">
        <f t="shared" si="1"/>
        <v>108.0798683174694</v>
      </c>
      <c r="H15" s="15">
        <v>1397.3</v>
      </c>
      <c r="I15" s="15">
        <f>1341.9+188.3</f>
        <v>1530.2</v>
      </c>
      <c r="J15" s="15">
        <f t="shared" si="2"/>
        <v>132.9000000000001</v>
      </c>
      <c r="K15" s="15">
        <f t="shared" si="3"/>
        <v>109.51120017175984</v>
      </c>
      <c r="L15" s="15">
        <f>1341.9+188.3</f>
        <v>1530.2</v>
      </c>
    </row>
    <row r="16" spans="1:12" ht="15">
      <c r="A16" s="2" t="s">
        <v>12</v>
      </c>
      <c r="B16" s="5">
        <v>1100</v>
      </c>
      <c r="C16" s="15">
        <v>8327.3</v>
      </c>
      <c r="D16" s="15">
        <v>8738.8</v>
      </c>
      <c r="E16" s="15">
        <v>12745.8</v>
      </c>
      <c r="F16" s="15">
        <f t="shared" si="0"/>
        <v>4007</v>
      </c>
      <c r="G16" s="15">
        <f t="shared" si="1"/>
        <v>145.85297752551838</v>
      </c>
      <c r="H16" s="15">
        <v>8755.4</v>
      </c>
      <c r="I16" s="15">
        <v>12635.8</v>
      </c>
      <c r="J16" s="15">
        <f t="shared" si="2"/>
        <v>3880.3999999999996</v>
      </c>
      <c r="K16" s="15">
        <f t="shared" si="3"/>
        <v>144.32007675263264</v>
      </c>
      <c r="L16" s="15">
        <v>12735.8</v>
      </c>
    </row>
    <row r="17" spans="1:12" ht="26.25">
      <c r="A17" s="2" t="s">
        <v>13</v>
      </c>
      <c r="B17" s="5">
        <v>1300</v>
      </c>
      <c r="C17" s="15">
        <v>100</v>
      </c>
      <c r="D17" s="15">
        <v>124</v>
      </c>
      <c r="E17" s="15">
        <v>100</v>
      </c>
      <c r="F17" s="15">
        <f t="shared" si="0"/>
        <v>-24</v>
      </c>
      <c r="G17" s="15">
        <f t="shared" si="1"/>
        <v>80.64516129032258</v>
      </c>
      <c r="H17" s="15">
        <v>131</v>
      </c>
      <c r="I17" s="15">
        <v>100</v>
      </c>
      <c r="J17" s="15">
        <f t="shared" si="2"/>
        <v>-31</v>
      </c>
      <c r="K17" s="15">
        <f t="shared" si="3"/>
        <v>76.33587786259542</v>
      </c>
      <c r="L17" s="15">
        <v>100</v>
      </c>
    </row>
    <row r="18" spans="1:12" ht="15">
      <c r="A18" s="6" t="s">
        <v>14</v>
      </c>
      <c r="B18" s="7"/>
      <c r="C18" s="16">
        <f>SUM(C8:C17)</f>
        <v>110339.2</v>
      </c>
      <c r="D18" s="16">
        <f>SUM(D8:D17)</f>
        <v>104367.30000000002</v>
      </c>
      <c r="E18" s="16">
        <f>SUM(E8:E17)</f>
        <v>142008.6</v>
      </c>
      <c r="F18" s="16">
        <f t="shared" si="0"/>
        <v>37641.29999999999</v>
      </c>
      <c r="G18" s="16">
        <f t="shared" si="1"/>
        <v>136.06618164884975</v>
      </c>
      <c r="H18" s="16">
        <f>SUM(H8:H17)</f>
        <v>107064.8</v>
      </c>
      <c r="I18" s="16">
        <f>SUM(I8:I17)</f>
        <v>143879.9</v>
      </c>
      <c r="J18" s="16">
        <f t="shared" si="2"/>
        <v>36815.09999999999</v>
      </c>
      <c r="K18" s="16">
        <f t="shared" si="3"/>
        <v>134.38581120965992</v>
      </c>
      <c r="L18" s="16">
        <f>SUM(L8:L17)</f>
        <v>145282.7</v>
      </c>
    </row>
    <row r="19" spans="1:12" ht="15">
      <c r="A19" s="2" t="s">
        <v>15</v>
      </c>
      <c r="B19" s="5"/>
      <c r="C19" s="15"/>
      <c r="D19" s="15">
        <v>2676.1</v>
      </c>
      <c r="E19" s="15"/>
      <c r="F19" s="15">
        <f t="shared" si="0"/>
        <v>-2676.1</v>
      </c>
      <c r="G19" s="15"/>
      <c r="H19" s="15">
        <v>5635</v>
      </c>
      <c r="I19" s="15">
        <v>3596</v>
      </c>
      <c r="J19" s="15">
        <f t="shared" si="2"/>
        <v>-2039</v>
      </c>
      <c r="K19" s="15">
        <f t="shared" si="3"/>
        <v>63.815439219165924</v>
      </c>
      <c r="L19" s="15">
        <v>7495</v>
      </c>
    </row>
    <row r="20" spans="1:12" ht="15">
      <c r="A20" s="2" t="s">
        <v>16</v>
      </c>
      <c r="B20" s="5"/>
      <c r="C20" s="15"/>
      <c r="D20" s="15">
        <v>2.5</v>
      </c>
      <c r="E20" s="15"/>
      <c r="F20" s="15"/>
      <c r="G20" s="15"/>
      <c r="H20" s="15">
        <v>5</v>
      </c>
      <c r="I20" s="15">
        <v>2.5</v>
      </c>
      <c r="J20" s="15"/>
      <c r="K20" s="15"/>
      <c r="L20" s="15">
        <v>5</v>
      </c>
    </row>
    <row r="21" spans="1:12" ht="15">
      <c r="A21" s="6" t="s">
        <v>17</v>
      </c>
      <c r="B21" s="7"/>
      <c r="C21" s="16">
        <f>SUM(C18:C19)</f>
        <v>110339.2</v>
      </c>
      <c r="D21" s="16">
        <f>SUM(D18:D19)</f>
        <v>107043.40000000002</v>
      </c>
      <c r="E21" s="16">
        <f>SUM(E18:E19)</f>
        <v>142008.6</v>
      </c>
      <c r="F21" s="16">
        <f t="shared" si="0"/>
        <v>34965.19999999998</v>
      </c>
      <c r="G21" s="16">
        <f t="shared" si="1"/>
        <v>132.66450804066386</v>
      </c>
      <c r="H21" s="16">
        <f>SUM(H18:H19)</f>
        <v>112699.8</v>
      </c>
      <c r="I21" s="16">
        <f>SUM(I18:I19)</f>
        <v>147475.9</v>
      </c>
      <c r="J21" s="16">
        <f t="shared" si="2"/>
        <v>34776.09999999999</v>
      </c>
      <c r="K21" s="16">
        <f t="shared" si="3"/>
        <v>130.85728634833424</v>
      </c>
      <c r="L21" s="16">
        <f>SUM(L18:L19)</f>
        <v>152777.7</v>
      </c>
    </row>
    <row r="22" spans="1:12" ht="15">
      <c r="A22" s="6" t="s">
        <v>18</v>
      </c>
      <c r="B22" s="7"/>
      <c r="C22" s="16">
        <f>SUM(C24:C25)</f>
        <v>105472.40000000001</v>
      </c>
      <c r="D22" s="16">
        <f aca="true" t="shared" si="4" ref="D22:I22">SUM(D24:D25)</f>
        <v>102005.7</v>
      </c>
      <c r="E22" s="16">
        <f t="shared" si="4"/>
        <v>135428.1</v>
      </c>
      <c r="F22" s="16">
        <f t="shared" si="4"/>
        <v>33422.40000000001</v>
      </c>
      <c r="G22" s="16">
        <f t="shared" si="1"/>
        <v>132.76522782550387</v>
      </c>
      <c r="H22" s="16">
        <f t="shared" si="4"/>
        <v>107361.2</v>
      </c>
      <c r="I22" s="16">
        <f t="shared" si="4"/>
        <v>140626.4</v>
      </c>
      <c r="J22" s="16">
        <f t="shared" si="2"/>
        <v>33265.2</v>
      </c>
      <c r="K22" s="16">
        <f t="shared" si="3"/>
        <v>130.98437796894967</v>
      </c>
      <c r="L22" s="16">
        <f>SUM(L24:L25)</f>
        <v>145639.7</v>
      </c>
    </row>
    <row r="23" spans="1:12" ht="15">
      <c r="A23" s="2" t="s">
        <v>19</v>
      </c>
      <c r="B23" s="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>
      <c r="A24" s="2" t="s">
        <v>38</v>
      </c>
      <c r="B24" s="5"/>
      <c r="C24" s="15">
        <v>101877.8</v>
      </c>
      <c r="D24" s="15">
        <v>100754.3</v>
      </c>
      <c r="E24" s="15">
        <v>131611.7</v>
      </c>
      <c r="F24" s="15">
        <f t="shared" si="0"/>
        <v>30857.40000000001</v>
      </c>
      <c r="G24" s="15">
        <f t="shared" si="1"/>
        <v>130.6263851766128</v>
      </c>
      <c r="H24" s="15">
        <v>106772.7</v>
      </c>
      <c r="I24" s="15">
        <v>136991.9</v>
      </c>
      <c r="J24" s="15">
        <f>SUM(I24-H24)</f>
        <v>30219.199999999997</v>
      </c>
      <c r="K24" s="15">
        <f t="shared" si="3"/>
        <v>128.30236567961663</v>
      </c>
      <c r="L24" s="15">
        <v>142761</v>
      </c>
    </row>
    <row r="25" spans="1:12" s="19" customFormat="1" ht="15">
      <c r="A25" s="2" t="s">
        <v>53</v>
      </c>
      <c r="B25" s="17"/>
      <c r="C25" s="15">
        <v>3594.6</v>
      </c>
      <c r="D25" s="15">
        <v>1251.4</v>
      </c>
      <c r="E25" s="15">
        <v>3816.4</v>
      </c>
      <c r="F25" s="15">
        <f t="shared" si="0"/>
        <v>2565</v>
      </c>
      <c r="G25" s="15">
        <f t="shared" si="1"/>
        <v>304.97043311491126</v>
      </c>
      <c r="H25" s="15">
        <v>588.5</v>
      </c>
      <c r="I25" s="15">
        <v>3634.5</v>
      </c>
      <c r="J25" s="15">
        <f>SUM(I25-H25)</f>
        <v>3046</v>
      </c>
      <c r="K25" s="15">
        <f t="shared" si="3"/>
        <v>617.5870858113849</v>
      </c>
      <c r="L25" s="15">
        <v>2878.7</v>
      </c>
    </row>
    <row r="26" spans="1:12" ht="15">
      <c r="A26" s="6" t="s">
        <v>20</v>
      </c>
      <c r="B26" s="7"/>
      <c r="C26" s="16">
        <f>SUM(C21-C22)</f>
        <v>4866.799999999988</v>
      </c>
      <c r="D26" s="16">
        <f>SUM(D21-D22)</f>
        <v>5037.700000000026</v>
      </c>
      <c r="E26" s="16">
        <f>SUM(E21-E22)</f>
        <v>6580.5</v>
      </c>
      <c r="F26" s="16">
        <f t="shared" si="0"/>
        <v>1542.7999999999738</v>
      </c>
      <c r="G26" s="16">
        <f t="shared" si="1"/>
        <v>130.62508684518662</v>
      </c>
      <c r="H26" s="16">
        <f>SUM(H21-H22)</f>
        <v>5338.600000000006</v>
      </c>
      <c r="I26" s="16">
        <f>SUM(I21-I22)</f>
        <v>6849.5</v>
      </c>
      <c r="J26" s="16">
        <f t="shared" si="2"/>
        <v>1510.8999999999942</v>
      </c>
      <c r="K26" s="16">
        <f t="shared" si="3"/>
        <v>128.3014273405011</v>
      </c>
      <c r="L26" s="16">
        <f>SUM(L21-L22)</f>
        <v>7138</v>
      </c>
    </row>
    <row r="27" spans="1:12" ht="15">
      <c r="A27" s="2" t="s">
        <v>21</v>
      </c>
      <c r="B27" s="5"/>
      <c r="C27" s="4">
        <v>5</v>
      </c>
      <c r="D27" s="4">
        <v>5</v>
      </c>
      <c r="E27" s="4">
        <v>5</v>
      </c>
      <c r="F27" s="4"/>
      <c r="G27" s="4"/>
      <c r="H27" s="4">
        <v>5</v>
      </c>
      <c r="I27" s="4">
        <v>5</v>
      </c>
      <c r="J27" s="4"/>
      <c r="K27" s="4"/>
      <c r="L27" s="4">
        <v>5</v>
      </c>
    </row>
    <row r="28" spans="1:12" ht="75" customHeight="1">
      <c r="A28" s="23" t="s">
        <v>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sheetProtection/>
  <mergeCells count="10">
    <mergeCell ref="A28:L28"/>
    <mergeCell ref="H1:L1"/>
    <mergeCell ref="A2:L2"/>
    <mergeCell ref="A3:L3"/>
    <mergeCell ref="A4:L4"/>
    <mergeCell ref="A6:A7"/>
    <mergeCell ref="B6:B7"/>
    <mergeCell ref="D6:G6"/>
    <mergeCell ref="H6:K6"/>
    <mergeCell ref="A5:L5"/>
  </mergeCells>
  <printOptions/>
  <pageMargins left="0.6692913385826772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4">
      <selection activeCell="G11" sqref="G11"/>
    </sheetView>
  </sheetViews>
  <sheetFormatPr defaultColWidth="9.140625" defaultRowHeight="15"/>
  <cols>
    <col min="1" max="1" width="33.57421875" style="0" customWidth="1"/>
    <col min="2" max="2" width="7.140625" style="0" customWidth="1"/>
    <col min="3" max="3" width="15.00390625" style="0" customWidth="1"/>
    <col min="4" max="4" width="15.140625" style="0" customWidth="1"/>
    <col min="5" max="5" width="9.140625" style="0" customWidth="1"/>
    <col min="6" max="6" width="10.8515625" style="0" customWidth="1"/>
    <col min="7" max="7" width="14.8515625" style="0" customWidth="1"/>
    <col min="8" max="8" width="11.28125" style="0" customWidth="1"/>
    <col min="9" max="9" width="10.57421875" style="0" customWidth="1"/>
    <col min="10" max="10" width="15.421875" style="0" customWidth="1"/>
    <col min="11" max="11" width="10.28125" style="0" customWidth="1"/>
  </cols>
  <sheetData>
    <row r="1" spans="1:12" s="9" customFormat="1" ht="18.75">
      <c r="A1" s="1"/>
      <c r="H1" s="24" t="s">
        <v>42</v>
      </c>
      <c r="I1" s="24"/>
      <c r="J1" s="24"/>
      <c r="K1" s="24"/>
      <c r="L1" s="24"/>
    </row>
    <row r="2" spans="1:12" ht="18.75">
      <c r="A2" s="1"/>
      <c r="F2" s="35"/>
      <c r="G2" s="35"/>
      <c r="I2" s="36"/>
      <c r="J2" s="36"/>
      <c r="K2" s="36"/>
      <c r="L2" s="36"/>
    </row>
    <row r="3" spans="1:12" ht="18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7.5" customHeight="1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20" customFormat="1" ht="18.75">
      <c r="A5" s="27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2" customFormat="1" ht="18.75">
      <c r="A6" s="31" t="s">
        <v>54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">
      <c r="A7" s="28" t="s">
        <v>2</v>
      </c>
      <c r="B7" s="29" t="s">
        <v>3</v>
      </c>
      <c r="C7" s="7" t="s">
        <v>43</v>
      </c>
      <c r="D7" s="30" t="s">
        <v>28</v>
      </c>
      <c r="E7" s="30"/>
      <c r="F7" s="30"/>
      <c r="G7" s="33" t="s">
        <v>31</v>
      </c>
      <c r="H7" s="33"/>
      <c r="I7" s="33"/>
      <c r="J7" s="33" t="s">
        <v>45</v>
      </c>
      <c r="K7" s="33"/>
      <c r="L7" s="33"/>
    </row>
    <row r="8" spans="1:12" ht="25.5">
      <c r="A8" s="28"/>
      <c r="B8" s="32"/>
      <c r="C8" s="11" t="s">
        <v>58</v>
      </c>
      <c r="D8" s="11" t="s">
        <v>39</v>
      </c>
      <c r="E8" s="34" t="s">
        <v>29</v>
      </c>
      <c r="F8" s="34" t="s">
        <v>30</v>
      </c>
      <c r="G8" s="11" t="s">
        <v>39</v>
      </c>
      <c r="H8" s="34" t="s">
        <v>36</v>
      </c>
      <c r="I8" s="34" t="s">
        <v>37</v>
      </c>
      <c r="J8" s="11" t="s">
        <v>39</v>
      </c>
      <c r="K8" s="34" t="s">
        <v>47</v>
      </c>
      <c r="L8" s="34" t="s">
        <v>46</v>
      </c>
    </row>
    <row r="9" spans="1:12" ht="16.5" customHeight="1">
      <c r="A9" s="28"/>
      <c r="B9" s="32"/>
      <c r="C9" s="12" t="s">
        <v>44</v>
      </c>
      <c r="D9" s="12" t="s">
        <v>40</v>
      </c>
      <c r="E9" s="34"/>
      <c r="F9" s="34"/>
      <c r="G9" s="12" t="s">
        <v>40</v>
      </c>
      <c r="H9" s="34"/>
      <c r="I9" s="34"/>
      <c r="J9" s="12" t="s">
        <v>40</v>
      </c>
      <c r="K9" s="34"/>
      <c r="L9" s="34"/>
    </row>
    <row r="10" spans="1:12" ht="15">
      <c r="A10" s="2" t="s">
        <v>6</v>
      </c>
      <c r="B10" s="3" t="s">
        <v>23</v>
      </c>
      <c r="C10" s="15">
        <f>18837.7+205.1+2684.5+4469.9+1038.1+49.7</f>
        <v>27284.999999999996</v>
      </c>
      <c r="D10" s="15">
        <f>18604.7+245.5+1381.9+5062.6+1122.8+51+960</f>
        <v>27428.500000000004</v>
      </c>
      <c r="E10" s="15">
        <f>SUM(D10-C10)</f>
        <v>143.50000000000728</v>
      </c>
      <c r="F10" s="15">
        <f>D10/C10*100</f>
        <v>100.52592999816751</v>
      </c>
      <c r="G10" s="15">
        <f>18637.5+245.5+1438.4+5109+1122.8+51</f>
        <v>26604.2</v>
      </c>
      <c r="H10" s="15">
        <f>G10-D10</f>
        <v>-824.3000000000029</v>
      </c>
      <c r="I10" s="15">
        <f>G10/D10*100</f>
        <v>96.99473175711394</v>
      </c>
      <c r="J10" s="15">
        <f>18700.9+245.5+1499+5179.5+1122.8+51</f>
        <v>26798.7</v>
      </c>
      <c r="K10" s="15">
        <f>J10-G10</f>
        <v>194.5</v>
      </c>
      <c r="L10" s="15">
        <f>J10/G10*100</f>
        <v>100.73108757263891</v>
      </c>
    </row>
    <row r="11" spans="1:12" s="19" customFormat="1" ht="15">
      <c r="A11" s="2" t="s">
        <v>52</v>
      </c>
      <c r="B11" s="3" t="s">
        <v>51</v>
      </c>
      <c r="C11" s="15">
        <v>719.7</v>
      </c>
      <c r="D11" s="15">
        <v>727.8</v>
      </c>
      <c r="E11" s="15">
        <f>SUM(D11-C11)</f>
        <v>8.099999999999909</v>
      </c>
      <c r="F11" s="15">
        <f>D11/C11*100</f>
        <v>101.12546894539389</v>
      </c>
      <c r="G11" s="15">
        <v>755.8</v>
      </c>
      <c r="H11" s="15">
        <f>G11-D11</f>
        <v>28</v>
      </c>
      <c r="I11" s="15">
        <f>G11/D11*100</f>
        <v>103.84721077219017</v>
      </c>
      <c r="J11" s="15"/>
      <c r="K11" s="15">
        <f>J11-G11</f>
        <v>-755.8</v>
      </c>
      <c r="L11" s="15"/>
    </row>
    <row r="12" spans="1:12" ht="26.25">
      <c r="A12" s="2" t="s">
        <v>7</v>
      </c>
      <c r="B12" s="3" t="s">
        <v>24</v>
      </c>
      <c r="C12" s="15">
        <f>493.6+446.8+588.5</f>
        <v>1528.9</v>
      </c>
      <c r="D12" s="15">
        <f>605.8+2735+611</f>
        <v>3951.8</v>
      </c>
      <c r="E12" s="15">
        <f aca="true" t="shared" si="0" ref="E12:E28">SUM(D12-C12)</f>
        <v>2422.9</v>
      </c>
      <c r="F12" s="15">
        <f aca="true" t="shared" si="1" ref="F12:F28">D12/C12*100</f>
        <v>258.4734122571783</v>
      </c>
      <c r="G12" s="15">
        <f>592.1+2800+611</f>
        <v>4003.1</v>
      </c>
      <c r="H12" s="15">
        <f aca="true" t="shared" si="2" ref="H12:H28">G12-D12</f>
        <v>51.29999999999973</v>
      </c>
      <c r="I12" s="15">
        <f aca="true" t="shared" si="3" ref="I12:I28">G12/D12*100</f>
        <v>101.29814261855357</v>
      </c>
      <c r="J12" s="15">
        <f>565.8+345+611</f>
        <v>1521.8</v>
      </c>
      <c r="K12" s="15">
        <f aca="true" t="shared" si="4" ref="K12:K28">J12-G12</f>
        <v>-2481.3</v>
      </c>
      <c r="L12" s="15">
        <f aca="true" t="shared" si="5" ref="L12:L28">J12/G12*100</f>
        <v>38.01553795808248</v>
      </c>
    </row>
    <row r="13" spans="1:12" ht="15">
      <c r="A13" s="2" t="s">
        <v>8</v>
      </c>
      <c r="B13" s="3" t="s">
        <v>25</v>
      </c>
      <c r="C13" s="15">
        <f>240+2413.5+9769+95</f>
        <v>12517.5</v>
      </c>
      <c r="D13" s="15">
        <f>260+2736+16595.8+80</f>
        <v>19671.8</v>
      </c>
      <c r="E13" s="15">
        <f t="shared" si="0"/>
        <v>7154.299999999999</v>
      </c>
      <c r="F13" s="15">
        <f t="shared" si="1"/>
        <v>157.15438386259237</v>
      </c>
      <c r="G13" s="15">
        <f>280+2736+19207.5+90</f>
        <v>22313.5</v>
      </c>
      <c r="H13" s="15">
        <f t="shared" si="2"/>
        <v>2641.7000000000007</v>
      </c>
      <c r="I13" s="15">
        <f t="shared" si="3"/>
        <v>113.42886771927327</v>
      </c>
      <c r="J13" s="15">
        <f>300+2736+17151+100</f>
        <v>20287</v>
      </c>
      <c r="K13" s="15">
        <f t="shared" si="4"/>
        <v>-2026.5</v>
      </c>
      <c r="L13" s="15">
        <f t="shared" si="5"/>
        <v>90.91805409281378</v>
      </c>
    </row>
    <row r="14" spans="1:12" ht="15">
      <c r="A14" s="2" t="s">
        <v>9</v>
      </c>
      <c r="B14" s="3" t="s">
        <v>26</v>
      </c>
      <c r="C14" s="15">
        <f>5275+5230.8+20511.5</f>
        <v>31017.3</v>
      </c>
      <c r="D14" s="15">
        <f>9325.2+3821.8+24773.7+209.9</f>
        <v>38130.6</v>
      </c>
      <c r="E14" s="15">
        <f t="shared" si="0"/>
        <v>7113.299999999999</v>
      </c>
      <c r="F14" s="15">
        <f t="shared" si="1"/>
        <v>122.93333075412754</v>
      </c>
      <c r="G14" s="15">
        <f>11064.8+1541.8+25293.4</f>
        <v>37900</v>
      </c>
      <c r="H14" s="15">
        <f t="shared" si="2"/>
        <v>-230.59999999999854</v>
      </c>
      <c r="I14" s="15">
        <f t="shared" si="3"/>
        <v>99.39523637183785</v>
      </c>
      <c r="J14" s="15">
        <f>13433.5+721.8+29800.9</f>
        <v>43956.2</v>
      </c>
      <c r="K14" s="15">
        <f t="shared" si="4"/>
        <v>6056.199999999997</v>
      </c>
      <c r="L14" s="15">
        <f t="shared" si="5"/>
        <v>115.97941952506596</v>
      </c>
    </row>
    <row r="15" spans="1:12" ht="15">
      <c r="A15" s="2" t="s">
        <v>32</v>
      </c>
      <c r="B15" s="3" t="s">
        <v>33</v>
      </c>
      <c r="C15" s="15">
        <v>1148.5</v>
      </c>
      <c r="D15" s="15">
        <v>1189.7</v>
      </c>
      <c r="E15" s="15">
        <f t="shared" si="0"/>
        <v>41.200000000000045</v>
      </c>
      <c r="F15" s="15">
        <f t="shared" si="1"/>
        <v>103.58728776665215</v>
      </c>
      <c r="G15" s="15">
        <v>1247.2</v>
      </c>
      <c r="H15" s="15">
        <f t="shared" si="2"/>
        <v>57.5</v>
      </c>
      <c r="I15" s="15">
        <f t="shared" si="3"/>
        <v>104.83315121459191</v>
      </c>
      <c r="J15" s="15">
        <v>1307.6</v>
      </c>
      <c r="K15" s="15">
        <f t="shared" si="4"/>
        <v>60.399999999999864</v>
      </c>
      <c r="L15" s="15">
        <f t="shared" si="5"/>
        <v>104.842847979474</v>
      </c>
    </row>
    <row r="16" spans="1:12" ht="15">
      <c r="A16" s="2" t="s">
        <v>10</v>
      </c>
      <c r="B16" s="3" t="s">
        <v>27</v>
      </c>
      <c r="C16" s="15">
        <v>26263.6</v>
      </c>
      <c r="D16" s="15">
        <f>36552.4</f>
        <v>36552.4</v>
      </c>
      <c r="E16" s="15">
        <f t="shared" si="0"/>
        <v>10288.800000000003</v>
      </c>
      <c r="F16" s="15">
        <f t="shared" si="1"/>
        <v>139.17513212202442</v>
      </c>
      <c r="G16" s="15">
        <v>36790.1</v>
      </c>
      <c r="H16" s="15">
        <f t="shared" si="2"/>
        <v>237.6999999999971</v>
      </c>
      <c r="I16" s="15">
        <f t="shared" si="3"/>
        <v>100.65029929635263</v>
      </c>
      <c r="J16" s="15">
        <v>37045.4</v>
      </c>
      <c r="K16" s="15">
        <f t="shared" si="4"/>
        <v>255.3000000000029</v>
      </c>
      <c r="L16" s="15">
        <f t="shared" si="5"/>
        <v>100.6939366840536</v>
      </c>
    </row>
    <row r="17" spans="1:12" ht="15">
      <c r="A17" s="2" t="s">
        <v>11</v>
      </c>
      <c r="B17" s="3">
        <v>1000</v>
      </c>
      <c r="C17" s="15">
        <v>1431.4</v>
      </c>
      <c r="D17" s="15">
        <f>1341.9+168.3</f>
        <v>1510.2</v>
      </c>
      <c r="E17" s="15">
        <f t="shared" si="0"/>
        <v>78.79999999999995</v>
      </c>
      <c r="F17" s="15">
        <f t="shared" si="1"/>
        <v>105.50509990219365</v>
      </c>
      <c r="G17" s="15">
        <f>1341.9+188.3</f>
        <v>1530.2</v>
      </c>
      <c r="H17" s="15">
        <f t="shared" si="2"/>
        <v>20</v>
      </c>
      <c r="I17" s="15">
        <f t="shared" si="3"/>
        <v>101.32432790358892</v>
      </c>
      <c r="J17" s="15">
        <f>1341.9+188.3</f>
        <v>1530.2</v>
      </c>
      <c r="K17" s="15">
        <f t="shared" si="4"/>
        <v>0</v>
      </c>
      <c r="L17" s="15">
        <f t="shared" si="5"/>
        <v>100</v>
      </c>
    </row>
    <row r="18" spans="1:12" ht="15">
      <c r="A18" s="2" t="s">
        <v>12</v>
      </c>
      <c r="B18" s="3">
        <v>1100</v>
      </c>
      <c r="C18" s="15">
        <v>8327.3</v>
      </c>
      <c r="D18" s="15">
        <v>12745.8</v>
      </c>
      <c r="E18" s="15">
        <f t="shared" si="0"/>
        <v>4418.5</v>
      </c>
      <c r="F18" s="15">
        <f t="shared" si="1"/>
        <v>153.0604157409965</v>
      </c>
      <c r="G18" s="15">
        <v>12635.8</v>
      </c>
      <c r="H18" s="15">
        <f t="shared" si="2"/>
        <v>-110</v>
      </c>
      <c r="I18" s="15">
        <f t="shared" si="3"/>
        <v>99.13697060992641</v>
      </c>
      <c r="J18" s="15">
        <v>12735.8</v>
      </c>
      <c r="K18" s="15">
        <f t="shared" si="4"/>
        <v>100</v>
      </c>
      <c r="L18" s="15">
        <f t="shared" si="5"/>
        <v>100.79140220642935</v>
      </c>
    </row>
    <row r="19" spans="1:12" ht="26.25">
      <c r="A19" s="2" t="s">
        <v>13</v>
      </c>
      <c r="B19" s="3">
        <v>1300</v>
      </c>
      <c r="C19" s="15">
        <v>100</v>
      </c>
      <c r="D19" s="15">
        <v>100</v>
      </c>
      <c r="E19" s="15">
        <f t="shared" si="0"/>
        <v>0</v>
      </c>
      <c r="F19" s="15">
        <f t="shared" si="1"/>
        <v>100</v>
      </c>
      <c r="G19" s="15">
        <v>100</v>
      </c>
      <c r="H19" s="15">
        <f t="shared" si="2"/>
        <v>0</v>
      </c>
      <c r="I19" s="15">
        <f t="shared" si="3"/>
        <v>100</v>
      </c>
      <c r="J19" s="15">
        <v>100</v>
      </c>
      <c r="K19" s="15">
        <f t="shared" si="4"/>
        <v>0</v>
      </c>
      <c r="L19" s="15">
        <f t="shared" si="5"/>
        <v>100</v>
      </c>
    </row>
    <row r="20" spans="1:12" ht="15">
      <c r="A20" s="6" t="s">
        <v>14</v>
      </c>
      <c r="B20" s="7"/>
      <c r="C20" s="16">
        <f>SUM(C10:C19)</f>
        <v>110339.2</v>
      </c>
      <c r="D20" s="16">
        <f>SUM(D10:D19)</f>
        <v>142008.6</v>
      </c>
      <c r="E20" s="16">
        <f t="shared" si="0"/>
        <v>31669.40000000001</v>
      </c>
      <c r="F20" s="16">
        <f t="shared" si="1"/>
        <v>128.7018575447348</v>
      </c>
      <c r="G20" s="16">
        <f>SUM(G10:G19)</f>
        <v>143879.9</v>
      </c>
      <c r="H20" s="16">
        <f t="shared" si="2"/>
        <v>1871.2999999999884</v>
      </c>
      <c r="I20" s="16">
        <f t="shared" si="3"/>
        <v>101.31773709479566</v>
      </c>
      <c r="J20" s="16">
        <f>SUM(J10:J19)</f>
        <v>145282.7</v>
      </c>
      <c r="K20" s="16">
        <f>J20-G20</f>
        <v>1402.8000000000175</v>
      </c>
      <c r="L20" s="16">
        <f t="shared" si="5"/>
        <v>100.97497982692512</v>
      </c>
    </row>
    <row r="21" spans="1:12" ht="15">
      <c r="A21" s="2" t="s">
        <v>15</v>
      </c>
      <c r="B21" s="5"/>
      <c r="C21" s="15"/>
      <c r="D21" s="15"/>
      <c r="E21" s="15"/>
      <c r="F21" s="15"/>
      <c r="G21" s="15">
        <v>3596</v>
      </c>
      <c r="H21" s="15">
        <f t="shared" si="2"/>
        <v>3596</v>
      </c>
      <c r="I21" s="15"/>
      <c r="J21" s="15">
        <v>7495</v>
      </c>
      <c r="K21" s="15">
        <f t="shared" si="4"/>
        <v>3899</v>
      </c>
      <c r="L21" s="15">
        <f t="shared" si="5"/>
        <v>208.42602892102335</v>
      </c>
    </row>
    <row r="22" spans="1:12" ht="15">
      <c r="A22" s="2" t="s">
        <v>16</v>
      </c>
      <c r="B22" s="5"/>
      <c r="C22" s="15"/>
      <c r="D22" s="15"/>
      <c r="E22" s="15"/>
      <c r="F22" s="15"/>
      <c r="G22" s="15">
        <v>2.5</v>
      </c>
      <c r="H22" s="15">
        <f t="shared" si="2"/>
        <v>2.5</v>
      </c>
      <c r="I22" s="15"/>
      <c r="J22" s="15">
        <v>5</v>
      </c>
      <c r="K22" s="15">
        <f t="shared" si="4"/>
        <v>2.5</v>
      </c>
      <c r="L22" s="15">
        <f t="shared" si="5"/>
        <v>200</v>
      </c>
    </row>
    <row r="23" spans="1:12" ht="15">
      <c r="A23" s="6" t="s">
        <v>17</v>
      </c>
      <c r="B23" s="7"/>
      <c r="C23" s="16">
        <f>SUM(C20:C21)</f>
        <v>110339.2</v>
      </c>
      <c r="D23" s="16">
        <f>SUM(D20:D21)</f>
        <v>142008.6</v>
      </c>
      <c r="E23" s="16">
        <f t="shared" si="0"/>
        <v>31669.40000000001</v>
      </c>
      <c r="F23" s="16">
        <f t="shared" si="1"/>
        <v>128.7018575447348</v>
      </c>
      <c r="G23" s="16">
        <f>SUM(G20:G21)</f>
        <v>147475.9</v>
      </c>
      <c r="H23" s="16">
        <f t="shared" si="2"/>
        <v>5467.299999999988</v>
      </c>
      <c r="I23" s="16">
        <f t="shared" si="3"/>
        <v>103.84997809991789</v>
      </c>
      <c r="J23" s="16">
        <f>SUM(J20:J21)</f>
        <v>152777.7</v>
      </c>
      <c r="K23" s="16">
        <f>K20+K21</f>
        <v>5301.8000000000175</v>
      </c>
      <c r="L23" s="16">
        <f t="shared" si="5"/>
        <v>103.59502806899299</v>
      </c>
    </row>
    <row r="24" spans="1:12" ht="15">
      <c r="A24" s="6" t="s">
        <v>18</v>
      </c>
      <c r="B24" s="7"/>
      <c r="C24" s="16">
        <f>SUM(C26:C27)</f>
        <v>105472.40000000001</v>
      </c>
      <c r="D24" s="16">
        <f>SUM(D26:D27)</f>
        <v>135428.1</v>
      </c>
      <c r="E24" s="16">
        <f t="shared" si="0"/>
        <v>29955.699999999997</v>
      </c>
      <c r="F24" s="16">
        <f t="shared" si="1"/>
        <v>128.4014585806334</v>
      </c>
      <c r="G24" s="16">
        <f>SUM(G26:G27)</f>
        <v>140626.4</v>
      </c>
      <c r="H24" s="16">
        <f t="shared" si="2"/>
        <v>5198.299999999988</v>
      </c>
      <c r="I24" s="16">
        <f t="shared" si="3"/>
        <v>103.83842053458625</v>
      </c>
      <c r="J24" s="16">
        <f>SUM(J26:J27)</f>
        <v>145639.7</v>
      </c>
      <c r="K24" s="16">
        <f t="shared" si="4"/>
        <v>5013.3000000000175</v>
      </c>
      <c r="L24" s="16">
        <f t="shared" si="5"/>
        <v>103.56497784199838</v>
      </c>
    </row>
    <row r="25" spans="1:12" ht="15">
      <c r="A25" s="2" t="s">
        <v>19</v>
      </c>
      <c r="B25" s="5"/>
      <c r="C25" s="15"/>
      <c r="D25" s="15"/>
      <c r="E25" s="16"/>
      <c r="F25" s="15"/>
      <c r="G25" s="15"/>
      <c r="H25" s="15"/>
      <c r="I25" s="15"/>
      <c r="J25" s="15"/>
      <c r="K25" s="15"/>
      <c r="L25" s="15"/>
    </row>
    <row r="26" spans="1:12" ht="15">
      <c r="A26" s="2" t="s">
        <v>41</v>
      </c>
      <c r="B26" s="5"/>
      <c r="C26" s="15">
        <v>101877.8</v>
      </c>
      <c r="D26" s="15">
        <v>131611.7</v>
      </c>
      <c r="E26" s="15">
        <f t="shared" si="0"/>
        <v>29733.90000000001</v>
      </c>
      <c r="F26" s="15">
        <f t="shared" si="1"/>
        <v>129.18584814356024</v>
      </c>
      <c r="G26" s="15">
        <v>136991.9</v>
      </c>
      <c r="H26" s="15">
        <f t="shared" si="2"/>
        <v>5380.1999999999825</v>
      </c>
      <c r="I26" s="15">
        <f t="shared" si="3"/>
        <v>104.08793443136133</v>
      </c>
      <c r="J26" s="15">
        <v>142761</v>
      </c>
      <c r="K26" s="15">
        <f t="shared" si="4"/>
        <v>5769.100000000006</v>
      </c>
      <c r="L26" s="15">
        <f t="shared" si="5"/>
        <v>104.21127088535893</v>
      </c>
    </row>
    <row r="27" spans="1:12" s="19" customFormat="1" ht="15">
      <c r="A27" s="2" t="s">
        <v>53</v>
      </c>
      <c r="B27" s="17"/>
      <c r="C27" s="15">
        <v>3594.6</v>
      </c>
      <c r="D27" s="15">
        <v>3816.4</v>
      </c>
      <c r="E27" s="15">
        <f t="shared" si="0"/>
        <v>221.80000000000018</v>
      </c>
      <c r="F27" s="15">
        <f t="shared" si="1"/>
        <v>106.17036666110278</v>
      </c>
      <c r="G27" s="15">
        <v>3634.5</v>
      </c>
      <c r="H27" s="15">
        <f t="shared" si="2"/>
        <v>-181.9000000000001</v>
      </c>
      <c r="I27" s="15">
        <f t="shared" si="3"/>
        <v>95.23372812074206</v>
      </c>
      <c r="J27" s="15">
        <v>2878.7</v>
      </c>
      <c r="K27" s="15">
        <f t="shared" si="4"/>
        <v>-755.8000000000002</v>
      </c>
      <c r="L27" s="15">
        <f t="shared" si="5"/>
        <v>79.20484248177189</v>
      </c>
    </row>
    <row r="28" spans="1:12" s="21" customFormat="1" ht="15">
      <c r="A28" s="6" t="s">
        <v>20</v>
      </c>
      <c r="B28" s="18"/>
      <c r="C28" s="16">
        <f>SUM(C23-C24)</f>
        <v>4866.799999999988</v>
      </c>
      <c r="D28" s="16">
        <f>SUM(D23-D24)</f>
        <v>6580.5</v>
      </c>
      <c r="E28" s="16">
        <f t="shared" si="0"/>
        <v>1713.7000000000116</v>
      </c>
      <c r="F28" s="16">
        <f t="shared" si="1"/>
        <v>135.21204898495964</v>
      </c>
      <c r="G28" s="16">
        <f>SUM(G23-G24)</f>
        <v>6849.5</v>
      </c>
      <c r="H28" s="16">
        <f t="shared" si="2"/>
        <v>269</v>
      </c>
      <c r="I28" s="16">
        <f t="shared" si="3"/>
        <v>104.08783527087608</v>
      </c>
      <c r="J28" s="16">
        <f>SUM(J23-J24)</f>
        <v>7138</v>
      </c>
      <c r="K28" s="16">
        <f t="shared" si="4"/>
        <v>288.5</v>
      </c>
      <c r="L28" s="16">
        <f t="shared" si="5"/>
        <v>104.21198627637054</v>
      </c>
    </row>
    <row r="29" spans="1:12" ht="15">
      <c r="A29" s="2" t="s">
        <v>21</v>
      </c>
      <c r="B29" s="5"/>
      <c r="C29" s="4">
        <v>5</v>
      </c>
      <c r="D29" s="4">
        <v>5</v>
      </c>
      <c r="E29" s="4"/>
      <c r="F29" s="4"/>
      <c r="G29" s="4">
        <v>5</v>
      </c>
      <c r="H29" s="10"/>
      <c r="I29" s="10"/>
      <c r="J29" s="4">
        <v>5</v>
      </c>
      <c r="K29" s="4"/>
      <c r="L29" s="4"/>
    </row>
    <row r="30" spans="1:12" ht="75" customHeight="1">
      <c r="A30" s="2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</sheetData>
  <sheetProtection/>
  <mergeCells count="19">
    <mergeCell ref="A30:L30"/>
    <mergeCell ref="I8:I9"/>
    <mergeCell ref="K8:K9"/>
    <mergeCell ref="L8:L9"/>
    <mergeCell ref="F2:G2"/>
    <mergeCell ref="I2:L2"/>
    <mergeCell ref="A3:L3"/>
    <mergeCell ref="A4:L4"/>
    <mergeCell ref="A6:L6"/>
    <mergeCell ref="A5:L5"/>
    <mergeCell ref="H1:L1"/>
    <mergeCell ref="A7:A9"/>
    <mergeCell ref="B7:B9"/>
    <mergeCell ref="D7:F7"/>
    <mergeCell ref="G7:I7"/>
    <mergeCell ref="J7:L7"/>
    <mergeCell ref="E8:E9"/>
    <mergeCell ref="F8:F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2018-11-07T08:47:12Z</cp:lastPrinted>
  <dcterms:created xsi:type="dcterms:W3CDTF">2015-10-29T07:45:01Z</dcterms:created>
  <dcterms:modified xsi:type="dcterms:W3CDTF">2018-11-12T07:27:41Z</dcterms:modified>
  <cp:category/>
  <cp:version/>
  <cp:contentType/>
  <cp:contentStatus/>
</cp:coreProperties>
</file>